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46124\Desktop\ForPosting\ToPDF\PDF\"/>
    </mc:Choice>
  </mc:AlternateContent>
  <bookViews>
    <workbookView xWindow="-15" yWindow="-15" windowWidth="12240" windowHeight="6315" tabRatio="941" firstSheet="6" activeTab="12"/>
  </bookViews>
  <sheets>
    <sheet name="Summary of Emissions" sheetId="144" r:id="rId1"/>
    <sheet name="Total System Average Cost" sheetId="141" r:id="rId2"/>
    <sheet name="Emissions Savings in MDth" sheetId="143" r:id="rId3"/>
    <sheet name="L&amp;R Bal - Reference" sheetId="58" r:id="rId4"/>
    <sheet name="L&amp;R Bal - Electrification" sheetId="119" r:id="rId5"/>
    <sheet name="L&amp;R Bal - A Ceiling Price" sheetId="65" r:id="rId6"/>
    <sheet name="L&amp;R Bal - B Floor Price" sheetId="83" r:id="rId7"/>
    <sheet name="L&amp;R Bal - C Limited Emissions" sheetId="80" r:id="rId8"/>
    <sheet name="L&amp;R Bal - D RNG NA" sheetId="107" r:id="rId9"/>
    <sheet name="L&amp;R Bal - E HHP Policy" sheetId="73" r:id="rId10"/>
    <sheet name="L&amp;R Bal - F No Gas Growth" sheetId="111" r:id="rId11"/>
    <sheet name="L&amp;R Bal - G High Gas" sheetId="115" r:id="rId12"/>
    <sheet name="L&amp;R Bal - Preferred Portfolio" sheetId="150" r:id="rId13"/>
    <sheet name="ERP Electrification -&gt;" sheetId="149" r:id="rId14"/>
    <sheet name="Electrification Costs" sheetId="147" r:id="rId15"/>
    <sheet name="Elect. Ref Builds+Emissions " sheetId="145" r:id="rId16"/>
    <sheet name="Full Elect. Builds + Emissions" sheetId="146" r:id="rId17"/>
    <sheet name="HPP Builds + Emissions" sheetId="148" r:id="rId18"/>
    <sheet name="Builds Summary Grouped by Year" sheetId="138" r:id="rId19"/>
    <sheet name="Demand After DSR" sheetId="123" r:id="rId20"/>
    <sheet name="DSR Bundles" sheetId="103" r:id="rId21"/>
    <sheet name="RNG by Scenario" sheetId="104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Order1" hidden="1">255</definedName>
    <definedName name="_Order2" hidden="1">255</definedName>
    <definedName name="_Regression_Out" localSheetId="18" hidden="1">[1]FIA!#REF!</definedName>
    <definedName name="_Regression_Out" localSheetId="5" hidden="1">[1]FIA!#REF!</definedName>
    <definedName name="_Regression_Out" localSheetId="6" hidden="1">[1]FIA!#REF!</definedName>
    <definedName name="_Regression_Out" localSheetId="7" hidden="1">[1]FIA!#REF!</definedName>
    <definedName name="_Regression_Out" localSheetId="8" hidden="1">[1]FIA!#REF!</definedName>
    <definedName name="_Regression_Out" localSheetId="9" hidden="1">[1]FIA!#REF!</definedName>
    <definedName name="_Regression_Out" localSheetId="4" hidden="1">[1]FIA!#REF!</definedName>
    <definedName name="_Regression_Out" localSheetId="10" hidden="1">[1]FIA!#REF!</definedName>
    <definedName name="_Regression_Out" localSheetId="11" hidden="1">[1]FIA!#REF!</definedName>
    <definedName name="_Regression_Out" localSheetId="12" hidden="1">[1]FIA!#REF!</definedName>
    <definedName name="_Regression_Out" localSheetId="3" hidden="1">[1]FIA!#REF!</definedName>
    <definedName name="_Regression_Out" localSheetId="0" hidden="1">[1]FIA!#REF!</definedName>
    <definedName name="_Regression_Out" hidden="1">[1]FIA!#REF!</definedName>
    <definedName name="a" localSheetId="0" hidden="1">{"Plat Summary",#N/A,FALSE,"PLAT DESIGN"}</definedName>
    <definedName name="a" hidden="1">{"Plat Summary",#N/A,FALSE,"PLAT DESIGN"}</definedName>
    <definedName name="After_Tax_WACC">[2]Assumptions!$B$50</definedName>
    <definedName name="b" localSheetId="0" hidden="1">{"Plat Summary",#N/A,FALSE,"PLAT DESIGN"}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DGE_to_LNG">[2]Assumptions!$B$20</definedName>
    <definedName name="Equity_Invst_MARKETER">[2]Assumptions!$C$28</definedName>
    <definedName name="Equity_Invst_TOTE">[2]Assumptions!$B$28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Hydro_Table" localSheetId="12">[5]Controls!#REF!</definedName>
    <definedName name="Hydro_Table">[5]Controls!#REF!</definedName>
    <definedName name="Import_1" localSheetId="12">#REF!</definedName>
    <definedName name="Import_1">#REF!</definedName>
    <definedName name="Inflation">[2]Assumptions!$B$47</definedName>
    <definedName name="inflation_labor">[2]Assumptions!$B$48</definedName>
    <definedName name="Input_DB" localSheetId="12">[5]Controls!#REF!</definedName>
    <definedName name="Input_DB">[5]Controls!#REF!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'[6]Operations(Input)'!$B$6:$AO$9,'[6]Operations(Input)'!$B$14:$AO$14,'[6]Operations(Input)'!$B$16:$B$18,'[6]Operations(Input)'!$B$18:$AO$18,'[6]Operations(Input)'!$B$16:$AO$16</definedName>
    <definedName name="Output_DB" localSheetId="12">[5]Controls!#REF!</definedName>
    <definedName name="Output_DB">[5]Controls!#REF!</definedName>
    <definedName name="Peaking_Allocation">'[2]Capital Inputs'!$E$29</definedName>
    <definedName name="Plant_Input">'[6]Plant(Input)'!$B$7:$AP$9,'[6]Plant(Input)'!$B$11,'[6]Plant(Input)'!$B$15:$AP$15,'[6]Plant(Input)'!$B$18,'[6]Plant(Input)'!$B$20:$AP$20</definedName>
    <definedName name="_xlnm.Print_Area" localSheetId="5">'L&amp;R Bal - A Ceiling Price'!$B$2:$AX$44</definedName>
    <definedName name="_xlnm.Print_Area" localSheetId="6">'L&amp;R Bal - B Floor Price'!$B$2:$AX$44</definedName>
    <definedName name="_xlnm.Print_Area" localSheetId="7">'L&amp;R Bal - C Limited Emissions'!$B$2:$BE$44</definedName>
    <definedName name="_xlnm.Print_Area" localSheetId="8">'L&amp;R Bal - D RNG NA'!$B$2:$BE$44</definedName>
    <definedName name="_xlnm.Print_Area" localSheetId="9">'L&amp;R Bal - E HHP Policy'!$B$2:$BF$44</definedName>
    <definedName name="_xlnm.Print_Area" localSheetId="4">'L&amp;R Bal - Electrification'!$B$2:$BE$44</definedName>
    <definedName name="_xlnm.Print_Area" localSheetId="10">'L&amp;R Bal - F No Gas Growth'!$B$2:$BE$44</definedName>
    <definedName name="_xlnm.Print_Area" localSheetId="11">'L&amp;R Bal - G High Gas'!$B$2:$BE$44</definedName>
    <definedName name="_xlnm.Print_Area" localSheetId="12">'L&amp;R Bal - Preferred Portfolio'!$B$2:$AX$44</definedName>
    <definedName name="_xlnm.Print_Area" localSheetId="3">'L&amp;R Bal - Reference'!$B$2:$BE$44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localSheetId="0" hidden="1">{"Plat Summary",#N/A,FALSE,"PLAT DESIGN"}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wacc">[2]Assumptions!$B$51</definedName>
    <definedName name="wHAT" localSheetId="12">[5]Controls!#REF!</definedName>
    <definedName name="wHAT">[5]Controls!#REF!</definedName>
    <definedName name="Working_Capital">[2]Assumptions!$B$58</definedName>
    <definedName name="Years" localSheetId="12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9" i="150" l="1"/>
  <c r="AV10" i="150"/>
  <c r="AV11" i="150"/>
  <c r="AV12" i="150"/>
  <c r="AV13" i="150"/>
  <c r="AV14" i="150"/>
  <c r="AV15" i="150"/>
  <c r="S15" i="150" s="1"/>
  <c r="AV16" i="150"/>
  <c r="S16" i="150" s="1"/>
  <c r="AV17" i="150"/>
  <c r="AV18" i="150"/>
  <c r="AV19" i="150"/>
  <c r="AV20" i="150"/>
  <c r="AV21" i="150"/>
  <c r="AV22" i="150"/>
  <c r="S22" i="150" s="1"/>
  <c r="AV23" i="150"/>
  <c r="AV24" i="150"/>
  <c r="S24" i="150" s="1"/>
  <c r="AV25" i="150"/>
  <c r="AV26" i="150"/>
  <c r="AV27" i="150"/>
  <c r="AV28" i="150"/>
  <c r="AV29" i="150"/>
  <c r="AV30" i="150"/>
  <c r="AV31" i="150"/>
  <c r="S31" i="150" s="1"/>
  <c r="AV32" i="150"/>
  <c r="S32" i="150" s="1"/>
  <c r="AV33" i="150"/>
  <c r="AV34" i="150"/>
  <c r="AV8" i="150"/>
  <c r="AT34" i="150"/>
  <c r="AI34" i="150"/>
  <c r="AE34" i="150"/>
  <c r="AC34" i="150"/>
  <c r="Z34" i="150"/>
  <c r="Y34" i="150"/>
  <c r="X34" i="150"/>
  <c r="W34" i="150"/>
  <c r="S34" i="150"/>
  <c r="R34" i="150"/>
  <c r="Q34" i="150"/>
  <c r="I34" i="150"/>
  <c r="T34" i="150" s="1"/>
  <c r="AT33" i="150"/>
  <c r="AI33" i="150"/>
  <c r="AE33" i="150"/>
  <c r="AC33" i="150"/>
  <c r="Z33" i="150"/>
  <c r="Y33" i="150"/>
  <c r="X33" i="150"/>
  <c r="W33" i="150"/>
  <c r="T33" i="150"/>
  <c r="S33" i="150"/>
  <c r="R33" i="150"/>
  <c r="Q33" i="150"/>
  <c r="I33" i="150"/>
  <c r="K33" i="150" s="1"/>
  <c r="AT32" i="150"/>
  <c r="AI32" i="150"/>
  <c r="AE32" i="150"/>
  <c r="AC32" i="150"/>
  <c r="Z32" i="150"/>
  <c r="Y32" i="150"/>
  <c r="X32" i="150"/>
  <c r="W32" i="150"/>
  <c r="R32" i="150"/>
  <c r="Q32" i="150"/>
  <c r="T32" i="150" s="1"/>
  <c r="I32" i="150"/>
  <c r="K32" i="150" s="1"/>
  <c r="AT31" i="150"/>
  <c r="AI31" i="150"/>
  <c r="AE31" i="150"/>
  <c r="AC31" i="150"/>
  <c r="Z31" i="150"/>
  <c r="Y31" i="150"/>
  <c r="X31" i="150"/>
  <c r="W31" i="150"/>
  <c r="R31" i="150"/>
  <c r="Q31" i="150"/>
  <c r="T31" i="150" s="1"/>
  <c r="K31" i="150"/>
  <c r="I31" i="150"/>
  <c r="AT30" i="150"/>
  <c r="AI30" i="150"/>
  <c r="AE30" i="150"/>
  <c r="AC30" i="150"/>
  <c r="Z30" i="150"/>
  <c r="Y30" i="150"/>
  <c r="X30" i="150"/>
  <c r="W30" i="150"/>
  <c r="S30" i="150"/>
  <c r="R30" i="150"/>
  <c r="Q30" i="150"/>
  <c r="I30" i="150"/>
  <c r="T30" i="150" s="1"/>
  <c r="AT29" i="150"/>
  <c r="AI29" i="150"/>
  <c r="AE29" i="150"/>
  <c r="AC29" i="150"/>
  <c r="Z29" i="150"/>
  <c r="Y29" i="150"/>
  <c r="X29" i="150"/>
  <c r="W29" i="150"/>
  <c r="T29" i="150"/>
  <c r="S29" i="150"/>
  <c r="R29" i="150"/>
  <c r="Q29" i="150"/>
  <c r="K29" i="150"/>
  <c r="I29" i="150"/>
  <c r="AT28" i="150"/>
  <c r="AI28" i="150"/>
  <c r="AE28" i="150"/>
  <c r="AC28" i="150"/>
  <c r="Z28" i="150"/>
  <c r="Y28" i="150"/>
  <c r="X28" i="150"/>
  <c r="W28" i="150"/>
  <c r="S28" i="150"/>
  <c r="R28" i="150"/>
  <c r="Q28" i="150"/>
  <c r="I28" i="150"/>
  <c r="K28" i="150" s="1"/>
  <c r="AT27" i="150"/>
  <c r="AI27" i="150"/>
  <c r="AE27" i="150"/>
  <c r="AC27" i="150"/>
  <c r="Z27" i="150"/>
  <c r="Y27" i="150"/>
  <c r="X27" i="150"/>
  <c r="W27" i="150"/>
  <c r="S27" i="150"/>
  <c r="R27" i="150"/>
  <c r="Q27" i="150"/>
  <c r="T27" i="150" s="1"/>
  <c r="K27" i="150"/>
  <c r="I27" i="150"/>
  <c r="AT26" i="150"/>
  <c r="AI26" i="150"/>
  <c r="AE26" i="150"/>
  <c r="AC26" i="150"/>
  <c r="Z26" i="150"/>
  <c r="Y26" i="150"/>
  <c r="X26" i="150"/>
  <c r="W26" i="150"/>
  <c r="S26" i="150"/>
  <c r="R26" i="150"/>
  <c r="Q26" i="150"/>
  <c r="I26" i="150"/>
  <c r="T26" i="150" s="1"/>
  <c r="AT25" i="150"/>
  <c r="AI25" i="150"/>
  <c r="AE25" i="150"/>
  <c r="AC25" i="150"/>
  <c r="Z25" i="150"/>
  <c r="Y25" i="150"/>
  <c r="X25" i="150"/>
  <c r="W25" i="150"/>
  <c r="T25" i="150"/>
  <c r="S25" i="150"/>
  <c r="R25" i="150"/>
  <c r="Q25" i="150"/>
  <c r="K25" i="150"/>
  <c r="I25" i="150"/>
  <c r="AT24" i="150"/>
  <c r="AI24" i="150"/>
  <c r="AE24" i="150"/>
  <c r="AC24" i="150"/>
  <c r="Z24" i="150"/>
  <c r="Y24" i="150"/>
  <c r="X24" i="150"/>
  <c r="W24" i="150"/>
  <c r="R24" i="150"/>
  <c r="Q24" i="150"/>
  <c r="I24" i="150"/>
  <c r="K24" i="150" s="1"/>
  <c r="AT23" i="150"/>
  <c r="AI23" i="150"/>
  <c r="AE23" i="150"/>
  <c r="AC23" i="150"/>
  <c r="Z23" i="150"/>
  <c r="Y23" i="150"/>
  <c r="X23" i="150"/>
  <c r="W23" i="150"/>
  <c r="S23" i="150"/>
  <c r="R23" i="150"/>
  <c r="Q23" i="150"/>
  <c r="T23" i="150" s="1"/>
  <c r="K23" i="150"/>
  <c r="I23" i="150"/>
  <c r="AT22" i="150"/>
  <c r="AI22" i="150"/>
  <c r="AE22" i="150"/>
  <c r="AC22" i="150"/>
  <c r="Z22" i="150"/>
  <c r="Y22" i="150"/>
  <c r="X22" i="150"/>
  <c r="W22" i="150"/>
  <c r="R22" i="150"/>
  <c r="Q22" i="150"/>
  <c r="I22" i="150"/>
  <c r="T22" i="150" s="1"/>
  <c r="AT21" i="150"/>
  <c r="AI21" i="150"/>
  <c r="AE21" i="150"/>
  <c r="AC21" i="150"/>
  <c r="Z21" i="150"/>
  <c r="Y21" i="150"/>
  <c r="X21" i="150"/>
  <c r="W21" i="150"/>
  <c r="T21" i="150"/>
  <c r="S21" i="150"/>
  <c r="R21" i="150"/>
  <c r="Q21" i="150"/>
  <c r="K21" i="150"/>
  <c r="I21" i="150"/>
  <c r="AT20" i="150"/>
  <c r="AI20" i="150"/>
  <c r="AE20" i="150"/>
  <c r="AC20" i="150"/>
  <c r="Z20" i="150"/>
  <c r="Y20" i="150"/>
  <c r="X20" i="150"/>
  <c r="W20" i="150"/>
  <c r="S20" i="150"/>
  <c r="R20" i="150"/>
  <c r="Q20" i="150"/>
  <c r="I20" i="150"/>
  <c r="K20" i="150" s="1"/>
  <c r="AT19" i="150"/>
  <c r="AI19" i="150"/>
  <c r="AE19" i="150"/>
  <c r="AC19" i="150"/>
  <c r="Z19" i="150"/>
  <c r="Y19" i="150"/>
  <c r="X19" i="150"/>
  <c r="W19" i="150"/>
  <c r="S19" i="150"/>
  <c r="R19" i="150"/>
  <c r="Q19" i="150"/>
  <c r="T19" i="150" s="1"/>
  <c r="K19" i="150"/>
  <c r="I19" i="150"/>
  <c r="AT18" i="150"/>
  <c r="AI18" i="150"/>
  <c r="AE18" i="150"/>
  <c r="AC18" i="150"/>
  <c r="Z18" i="150"/>
  <c r="Y18" i="150"/>
  <c r="X18" i="150"/>
  <c r="W18" i="150"/>
  <c r="S18" i="150"/>
  <c r="R18" i="150"/>
  <c r="Q18" i="150"/>
  <c r="I18" i="150"/>
  <c r="T18" i="150" s="1"/>
  <c r="AT17" i="150"/>
  <c r="AI17" i="150"/>
  <c r="AE17" i="150"/>
  <c r="AC17" i="150"/>
  <c r="Z17" i="150"/>
  <c r="Y17" i="150"/>
  <c r="X17" i="150"/>
  <c r="W17" i="150"/>
  <c r="T17" i="150"/>
  <c r="S17" i="150"/>
  <c r="R17" i="150"/>
  <c r="Q17" i="150"/>
  <c r="K17" i="150"/>
  <c r="I17" i="150"/>
  <c r="AT16" i="150"/>
  <c r="AI16" i="150"/>
  <c r="AE16" i="150"/>
  <c r="AC16" i="150"/>
  <c r="Z16" i="150"/>
  <c r="Y16" i="150"/>
  <c r="X16" i="150"/>
  <c r="W16" i="150"/>
  <c r="R16" i="150"/>
  <c r="Q16" i="150"/>
  <c r="I16" i="150"/>
  <c r="K16" i="150" s="1"/>
  <c r="AT15" i="150"/>
  <c r="AI15" i="150"/>
  <c r="AE15" i="150"/>
  <c r="AC15" i="150"/>
  <c r="Z15" i="150"/>
  <c r="Y15" i="150"/>
  <c r="X15" i="150"/>
  <c r="W15" i="150"/>
  <c r="R15" i="150"/>
  <c r="Q15" i="150"/>
  <c r="T15" i="150" s="1"/>
  <c r="K15" i="150"/>
  <c r="I15" i="150"/>
  <c r="AT14" i="150"/>
  <c r="AI14" i="150"/>
  <c r="AE14" i="150"/>
  <c r="AC14" i="150"/>
  <c r="Z14" i="150"/>
  <c r="Y14" i="150"/>
  <c r="X14" i="150"/>
  <c r="W14" i="150"/>
  <c r="S14" i="150"/>
  <c r="R14" i="150"/>
  <c r="Q14" i="150"/>
  <c r="I14" i="150"/>
  <c r="T14" i="150" s="1"/>
  <c r="AT13" i="150"/>
  <c r="AI13" i="150"/>
  <c r="AE13" i="150"/>
  <c r="AC13" i="150"/>
  <c r="Z13" i="150"/>
  <c r="Y13" i="150"/>
  <c r="X13" i="150"/>
  <c r="W13" i="150"/>
  <c r="T13" i="150"/>
  <c r="S13" i="150"/>
  <c r="R13" i="150"/>
  <c r="Q13" i="150"/>
  <c r="K13" i="150"/>
  <c r="I13" i="150"/>
  <c r="AT12" i="150"/>
  <c r="AI12" i="150"/>
  <c r="AE12" i="150"/>
  <c r="AC12" i="150"/>
  <c r="Z12" i="150"/>
  <c r="Y12" i="150"/>
  <c r="X12" i="150"/>
  <c r="W12" i="150"/>
  <c r="S12" i="150"/>
  <c r="R12" i="150"/>
  <c r="Q12" i="150"/>
  <c r="I12" i="150"/>
  <c r="K12" i="150" s="1"/>
  <c r="AT11" i="150"/>
  <c r="AE11" i="150"/>
  <c r="AC11" i="150"/>
  <c r="Z11" i="150"/>
  <c r="Y11" i="150"/>
  <c r="X11" i="150"/>
  <c r="W11" i="150"/>
  <c r="S11" i="150"/>
  <c r="R11" i="150"/>
  <c r="Q11" i="150"/>
  <c r="I11" i="150"/>
  <c r="T11" i="150" s="1"/>
  <c r="AT10" i="150"/>
  <c r="AE10" i="150"/>
  <c r="AC10" i="150"/>
  <c r="Z10" i="150"/>
  <c r="Y10" i="150"/>
  <c r="X10" i="150"/>
  <c r="W10" i="150"/>
  <c r="T10" i="150"/>
  <c r="S10" i="150"/>
  <c r="R10" i="150"/>
  <c r="Q10" i="150"/>
  <c r="K10" i="150"/>
  <c r="I10" i="150"/>
  <c r="AT9" i="150"/>
  <c r="AE9" i="150"/>
  <c r="AC9" i="150"/>
  <c r="Z9" i="150"/>
  <c r="Y9" i="150"/>
  <c r="X9" i="150"/>
  <c r="W9" i="150"/>
  <c r="S9" i="150"/>
  <c r="R9" i="150"/>
  <c r="Q9" i="150"/>
  <c r="I9" i="150"/>
  <c r="T9" i="150" s="1"/>
  <c r="AT8" i="150"/>
  <c r="AE8" i="150"/>
  <c r="AC8" i="150"/>
  <c r="Z8" i="150"/>
  <c r="Y8" i="150"/>
  <c r="X8" i="150"/>
  <c r="W8" i="150"/>
  <c r="S8" i="150"/>
  <c r="R8" i="150"/>
  <c r="Q8" i="150"/>
  <c r="I8" i="150"/>
  <c r="T8" i="150" s="1"/>
  <c r="R6" i="150"/>
  <c r="AC77" i="143"/>
  <c r="AB77" i="143"/>
  <c r="AA77" i="143"/>
  <c r="Z77" i="143"/>
  <c r="Y77" i="143"/>
  <c r="X77" i="143"/>
  <c r="W77" i="143"/>
  <c r="V77" i="143"/>
  <c r="U77" i="143"/>
  <c r="T77" i="143"/>
  <c r="S77" i="143"/>
  <c r="R77" i="143"/>
  <c r="Q77" i="143"/>
  <c r="P77" i="143"/>
  <c r="O77" i="143"/>
  <c r="N77" i="143"/>
  <c r="M77" i="143"/>
  <c r="L77" i="143"/>
  <c r="K77" i="143"/>
  <c r="J77" i="143"/>
  <c r="I77" i="143"/>
  <c r="H77" i="143"/>
  <c r="G77" i="143"/>
  <c r="F77" i="143"/>
  <c r="E77" i="143"/>
  <c r="D77" i="143"/>
  <c r="C77" i="143"/>
  <c r="AC79" i="143"/>
  <c r="AB79" i="143"/>
  <c r="AA79" i="143"/>
  <c r="Z79" i="143"/>
  <c r="Y79" i="143"/>
  <c r="X79" i="143"/>
  <c r="W79" i="143"/>
  <c r="V79" i="143"/>
  <c r="U79" i="143"/>
  <c r="T79" i="143"/>
  <c r="S79" i="143"/>
  <c r="R79" i="143"/>
  <c r="Q79" i="143"/>
  <c r="P79" i="143"/>
  <c r="O79" i="143"/>
  <c r="N79" i="143"/>
  <c r="M79" i="143"/>
  <c r="L79" i="143"/>
  <c r="K79" i="143"/>
  <c r="J79" i="143"/>
  <c r="I79" i="143"/>
  <c r="H79" i="143"/>
  <c r="G79" i="143"/>
  <c r="F79" i="143"/>
  <c r="E79" i="143"/>
  <c r="D79" i="143"/>
  <c r="AC78" i="143"/>
  <c r="AB78" i="143"/>
  <c r="AA78" i="143"/>
  <c r="Z78" i="143"/>
  <c r="Y78" i="143"/>
  <c r="X78" i="143"/>
  <c r="W78" i="143"/>
  <c r="V78" i="143"/>
  <c r="U78" i="143"/>
  <c r="T78" i="143"/>
  <c r="S78" i="143"/>
  <c r="R78" i="143"/>
  <c r="Q78" i="143"/>
  <c r="P78" i="143"/>
  <c r="O78" i="143"/>
  <c r="N78" i="143"/>
  <c r="M78" i="143"/>
  <c r="L78" i="143"/>
  <c r="K78" i="143"/>
  <c r="J78" i="143"/>
  <c r="I78" i="143"/>
  <c r="H78" i="143"/>
  <c r="G78" i="143"/>
  <c r="F78" i="143"/>
  <c r="E78" i="143"/>
  <c r="D78" i="143"/>
  <c r="AC76" i="143"/>
  <c r="AB76" i="143"/>
  <c r="AA76" i="143"/>
  <c r="Z76" i="143"/>
  <c r="Y76" i="143"/>
  <c r="X76" i="143"/>
  <c r="W76" i="143"/>
  <c r="V76" i="143"/>
  <c r="U76" i="143"/>
  <c r="T76" i="143"/>
  <c r="S76" i="143"/>
  <c r="R76" i="143"/>
  <c r="Q76" i="143"/>
  <c r="P76" i="143"/>
  <c r="O76" i="143"/>
  <c r="N76" i="143"/>
  <c r="M76" i="143"/>
  <c r="L76" i="143"/>
  <c r="K76" i="143"/>
  <c r="J76" i="143"/>
  <c r="I76" i="143"/>
  <c r="H76" i="143"/>
  <c r="G76" i="143"/>
  <c r="F76" i="143"/>
  <c r="E76" i="143"/>
  <c r="D76" i="143"/>
  <c r="AC75" i="143"/>
  <c r="AB75" i="143"/>
  <c r="AA75" i="143"/>
  <c r="Z75" i="143"/>
  <c r="Y75" i="143"/>
  <c r="X75" i="143"/>
  <c r="W75" i="143"/>
  <c r="V75" i="143"/>
  <c r="U75" i="143"/>
  <c r="T75" i="143"/>
  <c r="S75" i="143"/>
  <c r="R75" i="143"/>
  <c r="Q75" i="143"/>
  <c r="P75" i="143"/>
  <c r="O75" i="143"/>
  <c r="N75" i="143"/>
  <c r="M75" i="143"/>
  <c r="L75" i="143"/>
  <c r="K75" i="143"/>
  <c r="J75" i="143"/>
  <c r="I75" i="143"/>
  <c r="H75" i="143"/>
  <c r="G75" i="143"/>
  <c r="F75" i="143"/>
  <c r="E75" i="143"/>
  <c r="D75" i="143"/>
  <c r="AC74" i="143"/>
  <c r="AB74" i="143"/>
  <c r="AA74" i="143"/>
  <c r="Z74" i="143"/>
  <c r="Y74" i="143"/>
  <c r="X74" i="143"/>
  <c r="W74" i="143"/>
  <c r="V74" i="143"/>
  <c r="U74" i="143"/>
  <c r="T74" i="143"/>
  <c r="S74" i="143"/>
  <c r="R74" i="143"/>
  <c r="Q74" i="143"/>
  <c r="P74" i="143"/>
  <c r="O74" i="143"/>
  <c r="N74" i="143"/>
  <c r="M74" i="143"/>
  <c r="L74" i="143"/>
  <c r="K74" i="143"/>
  <c r="J74" i="143"/>
  <c r="I74" i="143"/>
  <c r="H74" i="143"/>
  <c r="G74" i="143"/>
  <c r="F74" i="143"/>
  <c r="E74" i="143"/>
  <c r="D74" i="143"/>
  <c r="C75" i="143"/>
  <c r="C76" i="143"/>
  <c r="C78" i="143"/>
  <c r="C79" i="143"/>
  <c r="C74" i="143"/>
  <c r="D12" i="103"/>
  <c r="E12" i="103"/>
  <c r="F12" i="103"/>
  <c r="G12" i="103"/>
  <c r="C12" i="103"/>
  <c r="K9" i="150" l="1"/>
  <c r="K8" i="150"/>
  <c r="T12" i="150"/>
  <c r="K14" i="150"/>
  <c r="T16" i="150"/>
  <c r="K18" i="150"/>
  <c r="T20" i="150"/>
  <c r="K22" i="150"/>
  <c r="T24" i="150"/>
  <c r="K26" i="150"/>
  <c r="T28" i="150"/>
  <c r="K30" i="150"/>
  <c r="K34" i="150"/>
  <c r="K11" i="150"/>
  <c r="D24" i="147"/>
  <c r="D23" i="147"/>
  <c r="AC10" i="144" l="1"/>
  <c r="AB10" i="144"/>
  <c r="AA10" i="144"/>
  <c r="Z10" i="144"/>
  <c r="Y10" i="144"/>
  <c r="X10" i="144"/>
  <c r="W10" i="144"/>
  <c r="V10" i="144"/>
  <c r="U10" i="144"/>
  <c r="T10" i="144"/>
  <c r="S10" i="144"/>
  <c r="R10" i="144"/>
  <c r="Q10" i="144"/>
  <c r="P10" i="144"/>
  <c r="O10" i="144"/>
  <c r="N10" i="144"/>
  <c r="M10" i="144"/>
  <c r="L10" i="144"/>
  <c r="K10" i="144"/>
  <c r="J10" i="144"/>
  <c r="I10" i="144"/>
  <c r="H10" i="144"/>
  <c r="G10" i="144"/>
  <c r="F10" i="144"/>
  <c r="E10" i="144"/>
  <c r="D10" i="144"/>
  <c r="C10" i="144"/>
  <c r="AC9" i="144"/>
  <c r="AB9" i="144"/>
  <c r="AA9" i="144"/>
  <c r="Z9" i="144"/>
  <c r="Y9" i="144"/>
  <c r="X9" i="144"/>
  <c r="W9" i="144"/>
  <c r="V9" i="144"/>
  <c r="U9" i="144"/>
  <c r="T9" i="144"/>
  <c r="S9" i="144"/>
  <c r="R9" i="144"/>
  <c r="Q9" i="144"/>
  <c r="P9" i="144"/>
  <c r="O9" i="144"/>
  <c r="N9" i="144"/>
  <c r="M9" i="144"/>
  <c r="L9" i="144"/>
  <c r="K9" i="144"/>
  <c r="J9" i="144"/>
  <c r="I9" i="144"/>
  <c r="H9" i="144"/>
  <c r="G9" i="144"/>
  <c r="F9" i="144"/>
  <c r="E9" i="144"/>
  <c r="D9" i="144"/>
  <c r="C9" i="144"/>
  <c r="AC8" i="144"/>
  <c r="AB8" i="144"/>
  <c r="AA8" i="144"/>
  <c r="Z8" i="144"/>
  <c r="Y8" i="144"/>
  <c r="X8" i="144"/>
  <c r="W8" i="144"/>
  <c r="V8" i="144"/>
  <c r="U8" i="144"/>
  <c r="T8" i="144"/>
  <c r="S8" i="144"/>
  <c r="R8" i="144"/>
  <c r="Q8" i="144"/>
  <c r="P8" i="144"/>
  <c r="O8" i="144"/>
  <c r="N8" i="144"/>
  <c r="M8" i="144"/>
  <c r="L8" i="144"/>
  <c r="K8" i="144"/>
  <c r="J8" i="144"/>
  <c r="I8" i="144"/>
  <c r="H8" i="144"/>
  <c r="G8" i="144"/>
  <c r="F8" i="144"/>
  <c r="E8" i="144"/>
  <c r="D8" i="144"/>
  <c r="C8" i="144"/>
  <c r="AC7" i="144"/>
  <c r="AB7" i="144"/>
  <c r="AA7" i="144"/>
  <c r="Z7" i="144"/>
  <c r="Y7" i="144"/>
  <c r="X7" i="144"/>
  <c r="W7" i="144"/>
  <c r="V7" i="144"/>
  <c r="U7" i="144"/>
  <c r="T7" i="144"/>
  <c r="S7" i="144"/>
  <c r="R7" i="144"/>
  <c r="Q7" i="144"/>
  <c r="P7" i="144"/>
  <c r="O7" i="144"/>
  <c r="N7" i="144"/>
  <c r="M7" i="144"/>
  <c r="L7" i="144"/>
  <c r="K7" i="144"/>
  <c r="J7" i="144"/>
  <c r="I7" i="144"/>
  <c r="H7" i="144"/>
  <c r="G7" i="144"/>
  <c r="F7" i="144"/>
  <c r="E7" i="144"/>
  <c r="D7" i="144"/>
  <c r="C7" i="144"/>
  <c r="AC6" i="144"/>
  <c r="AB6" i="144"/>
  <c r="AA6" i="144"/>
  <c r="Z6" i="144"/>
  <c r="Y6" i="144"/>
  <c r="X6" i="144"/>
  <c r="W6" i="144"/>
  <c r="V6" i="144"/>
  <c r="U6" i="144"/>
  <c r="T6" i="144"/>
  <c r="S6" i="144"/>
  <c r="R6" i="144"/>
  <c r="Q6" i="144"/>
  <c r="P6" i="144"/>
  <c r="O6" i="144"/>
  <c r="N6" i="144"/>
  <c r="M6" i="144"/>
  <c r="L6" i="144"/>
  <c r="K6" i="144"/>
  <c r="J6" i="144"/>
  <c r="I6" i="144"/>
  <c r="H6" i="144"/>
  <c r="G6" i="144"/>
  <c r="F6" i="144"/>
  <c r="E6" i="144"/>
  <c r="D6" i="144"/>
  <c r="C6" i="144"/>
  <c r="AC5" i="144"/>
  <c r="AB5" i="144"/>
  <c r="AA5" i="144"/>
  <c r="Z5" i="144"/>
  <c r="Y5" i="144"/>
  <c r="X5" i="144"/>
  <c r="W5" i="144"/>
  <c r="V5" i="144"/>
  <c r="U5" i="144"/>
  <c r="T5" i="144"/>
  <c r="S5" i="144"/>
  <c r="R5" i="144"/>
  <c r="Q5" i="144"/>
  <c r="P5" i="144"/>
  <c r="O5" i="144"/>
  <c r="N5" i="144"/>
  <c r="M5" i="144"/>
  <c r="L5" i="144"/>
  <c r="K5" i="144"/>
  <c r="J5" i="144"/>
  <c r="I5" i="144"/>
  <c r="H5" i="144"/>
  <c r="G5" i="144"/>
  <c r="F5" i="144"/>
  <c r="E5" i="144"/>
  <c r="D5" i="144"/>
  <c r="C5" i="144"/>
  <c r="AC4" i="144"/>
  <c r="AB4" i="144"/>
  <c r="AA4" i="144"/>
  <c r="Z4" i="144"/>
  <c r="Y4" i="144"/>
  <c r="X4" i="144"/>
  <c r="W4" i="144"/>
  <c r="V4" i="144"/>
  <c r="U4" i="144"/>
  <c r="T4" i="144"/>
  <c r="S4" i="144"/>
  <c r="R4" i="144"/>
  <c r="Q4" i="144"/>
  <c r="P4" i="144"/>
  <c r="O4" i="144"/>
  <c r="N4" i="144"/>
  <c r="M4" i="144"/>
  <c r="L4" i="144"/>
  <c r="K4" i="144"/>
  <c r="J4" i="144"/>
  <c r="I4" i="144"/>
  <c r="H4" i="144"/>
  <c r="G4" i="144"/>
  <c r="F4" i="144"/>
  <c r="E4" i="144"/>
  <c r="D4" i="144"/>
  <c r="C4" i="144"/>
  <c r="AC3" i="144"/>
  <c r="AB3" i="144"/>
  <c r="AA3" i="144"/>
  <c r="Z3" i="144"/>
  <c r="Y3" i="144"/>
  <c r="X3" i="144"/>
  <c r="W3" i="144"/>
  <c r="V3" i="144"/>
  <c r="U3" i="144"/>
  <c r="T3" i="144"/>
  <c r="S3" i="144"/>
  <c r="R3" i="144"/>
  <c r="Q3" i="144"/>
  <c r="P3" i="144"/>
  <c r="O3" i="144"/>
  <c r="N3" i="144"/>
  <c r="M3" i="144"/>
  <c r="L3" i="144"/>
  <c r="K3" i="144"/>
  <c r="J3" i="144"/>
  <c r="I3" i="144"/>
  <c r="H3" i="144"/>
  <c r="G3" i="144"/>
  <c r="F3" i="144"/>
  <c r="E3" i="144"/>
  <c r="D3" i="144"/>
  <c r="C3" i="144"/>
  <c r="AC2" i="144"/>
  <c r="AB2" i="144"/>
  <c r="AA2" i="144"/>
  <c r="Z2" i="144"/>
  <c r="Y2" i="144"/>
  <c r="X2" i="144"/>
  <c r="W2" i="144"/>
  <c r="V2" i="144"/>
  <c r="U2" i="144"/>
  <c r="T2" i="144"/>
  <c r="S2" i="144"/>
  <c r="R2" i="144"/>
  <c r="Q2" i="144"/>
  <c r="P2" i="144"/>
  <c r="O2" i="144"/>
  <c r="N2" i="144"/>
  <c r="M2" i="144"/>
  <c r="L2" i="144"/>
  <c r="K2" i="144"/>
  <c r="J2" i="144"/>
  <c r="I2" i="144"/>
  <c r="H2" i="144"/>
  <c r="G2" i="144"/>
  <c r="F2" i="144"/>
  <c r="E2" i="144"/>
  <c r="D2" i="144"/>
  <c r="C2" i="144"/>
  <c r="BH32" i="141" l="1"/>
  <c r="BA32" i="141"/>
  <c r="AT32" i="141"/>
  <c r="AM32" i="141"/>
  <c r="AF32" i="141"/>
  <c r="Y32" i="141"/>
  <c r="R32" i="141"/>
  <c r="K32" i="141"/>
  <c r="D32" i="141"/>
  <c r="AM33" i="141" s="1"/>
  <c r="BJ30" i="141"/>
  <c r="BC30" i="141"/>
  <c r="AV30" i="141"/>
  <c r="AO30" i="141"/>
  <c r="AH30" i="141"/>
  <c r="AA30" i="141"/>
  <c r="T30" i="141"/>
  <c r="M30" i="141"/>
  <c r="F30" i="141"/>
  <c r="BJ29" i="141"/>
  <c r="BC29" i="141"/>
  <c r="AV29" i="141"/>
  <c r="AO29" i="141"/>
  <c r="AH29" i="141"/>
  <c r="AA29" i="141"/>
  <c r="T29" i="141"/>
  <c r="M29" i="141"/>
  <c r="F29" i="141"/>
  <c r="BJ28" i="141"/>
  <c r="BC28" i="141"/>
  <c r="AV28" i="141"/>
  <c r="AO28" i="141"/>
  <c r="AH28" i="141"/>
  <c r="AA28" i="141"/>
  <c r="T28" i="141"/>
  <c r="M28" i="141"/>
  <c r="F28" i="141"/>
  <c r="BJ27" i="141"/>
  <c r="BC27" i="141"/>
  <c r="AV27" i="141"/>
  <c r="AO27" i="141"/>
  <c r="AH27" i="141"/>
  <c r="AA27" i="141"/>
  <c r="T27" i="141"/>
  <c r="M27" i="141"/>
  <c r="F27" i="141"/>
  <c r="BJ26" i="141"/>
  <c r="BC26" i="141"/>
  <c r="AV26" i="141"/>
  <c r="AO26" i="141"/>
  <c r="AH26" i="141"/>
  <c r="AA26" i="141"/>
  <c r="T26" i="141"/>
  <c r="M26" i="141"/>
  <c r="F26" i="141"/>
  <c r="BJ25" i="141"/>
  <c r="BC25" i="141"/>
  <c r="AV25" i="141"/>
  <c r="AO25" i="141"/>
  <c r="AH25" i="141"/>
  <c r="AA25" i="141"/>
  <c r="T25" i="141"/>
  <c r="M25" i="141"/>
  <c r="F25" i="141"/>
  <c r="BJ24" i="141"/>
  <c r="BC24" i="141"/>
  <c r="AV24" i="141"/>
  <c r="AO24" i="141"/>
  <c r="AH24" i="141"/>
  <c r="AA24" i="141"/>
  <c r="T24" i="141"/>
  <c r="M24" i="141"/>
  <c r="F24" i="141"/>
  <c r="BJ23" i="141"/>
  <c r="BC23" i="141"/>
  <c r="AV23" i="141"/>
  <c r="AO23" i="141"/>
  <c r="AH23" i="141"/>
  <c r="AA23" i="141"/>
  <c r="T23" i="141"/>
  <c r="M23" i="141"/>
  <c r="F23" i="141"/>
  <c r="BJ22" i="141"/>
  <c r="BC22" i="141"/>
  <c r="AV22" i="141"/>
  <c r="AO22" i="141"/>
  <c r="AH22" i="141"/>
  <c r="AA22" i="141"/>
  <c r="T22" i="141"/>
  <c r="M22" i="141"/>
  <c r="F22" i="141"/>
  <c r="BJ21" i="141"/>
  <c r="BC21" i="141"/>
  <c r="AV21" i="141"/>
  <c r="AO21" i="141"/>
  <c r="AH21" i="141"/>
  <c r="AA21" i="141"/>
  <c r="T21" i="141"/>
  <c r="M21" i="141"/>
  <c r="F21" i="141"/>
  <c r="BJ20" i="141"/>
  <c r="BC20" i="141"/>
  <c r="AV20" i="141"/>
  <c r="AO20" i="141"/>
  <c r="AH20" i="141"/>
  <c r="AA20" i="141"/>
  <c r="T20" i="141"/>
  <c r="M20" i="141"/>
  <c r="F20" i="141"/>
  <c r="BJ19" i="141"/>
  <c r="BC19" i="141"/>
  <c r="AV19" i="141"/>
  <c r="AO19" i="141"/>
  <c r="AH19" i="141"/>
  <c r="AA19" i="141"/>
  <c r="T19" i="141"/>
  <c r="M19" i="141"/>
  <c r="F19" i="141"/>
  <c r="BJ18" i="141"/>
  <c r="BC18" i="141"/>
  <c r="AV18" i="141"/>
  <c r="AO18" i="141"/>
  <c r="AH18" i="141"/>
  <c r="AA18" i="141"/>
  <c r="T18" i="141"/>
  <c r="M18" i="141"/>
  <c r="F18" i="141"/>
  <c r="BJ17" i="141"/>
  <c r="BC17" i="141"/>
  <c r="AV17" i="141"/>
  <c r="AO17" i="141"/>
  <c r="AH17" i="141"/>
  <c r="AA17" i="141"/>
  <c r="T17" i="141"/>
  <c r="M17" i="141"/>
  <c r="F17" i="141"/>
  <c r="BJ16" i="141"/>
  <c r="BC16" i="141"/>
  <c r="AV16" i="141"/>
  <c r="AO16" i="141"/>
  <c r="AH16" i="141"/>
  <c r="AA16" i="141"/>
  <c r="T16" i="141"/>
  <c r="M16" i="141"/>
  <c r="F16" i="141"/>
  <c r="BJ15" i="141"/>
  <c r="BC15" i="141"/>
  <c r="AV15" i="141"/>
  <c r="AO15" i="141"/>
  <c r="AH15" i="141"/>
  <c r="AA15" i="141"/>
  <c r="T15" i="141"/>
  <c r="M15" i="141"/>
  <c r="F15" i="141"/>
  <c r="BJ14" i="141"/>
  <c r="BC14" i="141"/>
  <c r="AV14" i="141"/>
  <c r="AO14" i="141"/>
  <c r="AH14" i="141"/>
  <c r="AA14" i="141"/>
  <c r="T14" i="141"/>
  <c r="M14" i="141"/>
  <c r="F14" i="141"/>
  <c r="BJ13" i="141"/>
  <c r="BC13" i="141"/>
  <c r="AV13" i="141"/>
  <c r="AO13" i="141"/>
  <c r="AH13" i="141"/>
  <c r="AA13" i="141"/>
  <c r="T13" i="141"/>
  <c r="M13" i="141"/>
  <c r="F13" i="141"/>
  <c r="BJ12" i="141"/>
  <c r="BC12" i="141"/>
  <c r="AV12" i="141"/>
  <c r="AO12" i="141"/>
  <c r="AH12" i="141"/>
  <c r="AA12" i="141"/>
  <c r="T12" i="141"/>
  <c r="M12" i="141"/>
  <c r="F12" i="141"/>
  <c r="BJ11" i="141"/>
  <c r="BC11" i="141"/>
  <c r="AV11" i="141"/>
  <c r="AO11" i="141"/>
  <c r="AH11" i="141"/>
  <c r="AA11" i="141"/>
  <c r="T11" i="141"/>
  <c r="M11" i="141"/>
  <c r="F11" i="141"/>
  <c r="BJ10" i="141"/>
  <c r="BC10" i="141"/>
  <c r="AV10" i="141"/>
  <c r="AO10" i="141"/>
  <c r="AH10" i="141"/>
  <c r="AA10" i="141"/>
  <c r="T10" i="141"/>
  <c r="M10" i="141"/>
  <c r="F10" i="141"/>
  <c r="BJ9" i="141"/>
  <c r="BC9" i="141"/>
  <c r="AV9" i="141"/>
  <c r="AO9" i="141"/>
  <c r="AH9" i="141"/>
  <c r="AA9" i="141"/>
  <c r="T9" i="141"/>
  <c r="M9" i="141"/>
  <c r="F9" i="141"/>
  <c r="BJ8" i="141"/>
  <c r="BC8" i="141"/>
  <c r="AV8" i="141"/>
  <c r="AO8" i="141"/>
  <c r="AH8" i="141"/>
  <c r="AA8" i="141"/>
  <c r="T8" i="141"/>
  <c r="M8" i="141"/>
  <c r="F8" i="141"/>
  <c r="BJ7" i="141"/>
  <c r="BC7" i="141"/>
  <c r="AV7" i="141"/>
  <c r="AO7" i="141"/>
  <c r="AH7" i="141"/>
  <c r="AA7" i="141"/>
  <c r="T7" i="141"/>
  <c r="M7" i="141"/>
  <c r="F7" i="141"/>
  <c r="BJ6" i="141"/>
  <c r="BC6" i="141"/>
  <c r="AV6" i="141"/>
  <c r="AO6" i="141"/>
  <c r="AH6" i="141"/>
  <c r="AA6" i="141"/>
  <c r="T6" i="141"/>
  <c r="M6" i="141"/>
  <c r="F6" i="141"/>
  <c r="BJ5" i="141"/>
  <c r="BC5" i="141"/>
  <c r="AV5" i="141"/>
  <c r="AO5" i="141"/>
  <c r="AH5" i="141"/>
  <c r="AA5" i="141"/>
  <c r="T5" i="141"/>
  <c r="M5" i="141"/>
  <c r="F5" i="141"/>
  <c r="BJ4" i="141"/>
  <c r="BC4" i="141"/>
  <c r="AV4" i="141"/>
  <c r="AO4" i="141"/>
  <c r="AH4" i="141"/>
  <c r="AA4" i="141"/>
  <c r="T4" i="141"/>
  <c r="M4" i="141"/>
  <c r="F4" i="141"/>
  <c r="Z45" i="138" l="1"/>
  <c r="Y45" i="138"/>
  <c r="X45" i="138"/>
  <c r="W45" i="138"/>
  <c r="V45" i="138"/>
  <c r="U45" i="138"/>
  <c r="T45" i="138"/>
  <c r="S45" i="138"/>
  <c r="R45" i="138"/>
  <c r="Q45" i="138"/>
  <c r="P45" i="138"/>
  <c r="O45" i="138"/>
  <c r="N45" i="138"/>
  <c r="M45" i="138"/>
  <c r="L45" i="138"/>
  <c r="K45" i="138"/>
  <c r="I45" i="138"/>
  <c r="H45" i="138"/>
  <c r="G45" i="138"/>
  <c r="F45" i="138"/>
  <c r="E45" i="138"/>
  <c r="D45" i="138"/>
  <c r="C45" i="138"/>
  <c r="Z44" i="138"/>
  <c r="Y44" i="138"/>
  <c r="X44" i="138"/>
  <c r="W44" i="138"/>
  <c r="V44" i="138"/>
  <c r="U44" i="138"/>
  <c r="T44" i="138"/>
  <c r="S44" i="138"/>
  <c r="R44" i="138"/>
  <c r="Q44" i="138"/>
  <c r="P44" i="138"/>
  <c r="O44" i="138"/>
  <c r="N44" i="138"/>
  <c r="M44" i="138"/>
  <c r="L44" i="138"/>
  <c r="K44" i="138"/>
  <c r="I44" i="138"/>
  <c r="H44" i="138"/>
  <c r="G44" i="138"/>
  <c r="F44" i="138"/>
  <c r="E44" i="138"/>
  <c r="D44" i="138"/>
  <c r="C44" i="138"/>
  <c r="Z43" i="138"/>
  <c r="Y43" i="138"/>
  <c r="X43" i="138"/>
  <c r="W43" i="138"/>
  <c r="V43" i="138"/>
  <c r="U43" i="138"/>
  <c r="T43" i="138"/>
  <c r="S43" i="138"/>
  <c r="R43" i="138"/>
  <c r="Q43" i="138"/>
  <c r="P43" i="138"/>
  <c r="O43" i="138"/>
  <c r="N43" i="138"/>
  <c r="M43" i="138"/>
  <c r="L43" i="138"/>
  <c r="K43" i="138"/>
  <c r="I43" i="138"/>
  <c r="H43" i="138"/>
  <c r="G43" i="138"/>
  <c r="F43" i="138"/>
  <c r="E43" i="138"/>
  <c r="D43" i="138"/>
  <c r="C43" i="138"/>
  <c r="Z42" i="138"/>
  <c r="Y42" i="138"/>
  <c r="X42" i="138"/>
  <c r="W42" i="138"/>
  <c r="V42" i="138"/>
  <c r="U42" i="138"/>
  <c r="T42" i="138"/>
  <c r="S42" i="138"/>
  <c r="R42" i="138"/>
  <c r="Q42" i="138"/>
  <c r="P42" i="138"/>
  <c r="O42" i="138"/>
  <c r="N42" i="138"/>
  <c r="M42" i="138"/>
  <c r="L42" i="138"/>
  <c r="K42" i="138"/>
  <c r="I42" i="138"/>
  <c r="H42" i="138"/>
  <c r="G42" i="138"/>
  <c r="F42" i="138"/>
  <c r="E42" i="138"/>
  <c r="D42" i="138"/>
  <c r="C42" i="138"/>
  <c r="AA39" i="138"/>
  <c r="Z39" i="138"/>
  <c r="Y39" i="138"/>
  <c r="X39" i="138"/>
  <c r="W39" i="138"/>
  <c r="V39" i="138"/>
  <c r="U39" i="138"/>
  <c r="T39" i="138"/>
  <c r="S39" i="138"/>
  <c r="R39" i="138"/>
  <c r="Q39" i="138"/>
  <c r="P39" i="138"/>
  <c r="O39" i="138"/>
  <c r="N39" i="138"/>
  <c r="M39" i="138"/>
  <c r="L39" i="138"/>
  <c r="K39" i="138"/>
  <c r="I39" i="138"/>
  <c r="H39" i="138"/>
  <c r="G39" i="138"/>
  <c r="F39" i="138"/>
  <c r="E39" i="138"/>
  <c r="D39" i="138"/>
  <c r="C39" i="138"/>
  <c r="AA30" i="138"/>
  <c r="Z30" i="138"/>
  <c r="Y30" i="138"/>
  <c r="X30" i="138"/>
  <c r="W30" i="138"/>
  <c r="V30" i="138"/>
  <c r="U30" i="138"/>
  <c r="T30" i="138"/>
  <c r="S30" i="138"/>
  <c r="R30" i="138"/>
  <c r="Q30" i="138"/>
  <c r="P30" i="138"/>
  <c r="O30" i="138"/>
  <c r="N30" i="138"/>
  <c r="M30" i="138"/>
  <c r="L30" i="138"/>
  <c r="K30" i="138"/>
  <c r="I30" i="138"/>
  <c r="H30" i="138"/>
  <c r="G30" i="138"/>
  <c r="F30" i="138"/>
  <c r="E30" i="138"/>
  <c r="D30" i="138"/>
  <c r="C30" i="138"/>
  <c r="AA21" i="138"/>
  <c r="Z21" i="138"/>
  <c r="Y21" i="138"/>
  <c r="X21" i="138"/>
  <c r="W21" i="138"/>
  <c r="V21" i="138"/>
  <c r="U21" i="138"/>
  <c r="T21" i="138"/>
  <c r="S21" i="138"/>
  <c r="R21" i="138"/>
  <c r="Q21" i="138"/>
  <c r="P21" i="138"/>
  <c r="O21" i="138"/>
  <c r="N21" i="138"/>
  <c r="M21" i="138"/>
  <c r="L21" i="138"/>
  <c r="K21" i="138"/>
  <c r="I21" i="138"/>
  <c r="H21" i="138"/>
  <c r="G21" i="138"/>
  <c r="F21" i="138"/>
  <c r="E21" i="138"/>
  <c r="D21" i="138"/>
  <c r="C21" i="138"/>
  <c r="AA12" i="138"/>
  <c r="Z12" i="138"/>
  <c r="Y12" i="138"/>
  <c r="X12" i="138"/>
  <c r="W12" i="138"/>
  <c r="V12" i="138"/>
  <c r="U12" i="138"/>
  <c r="T12" i="138"/>
  <c r="S12" i="138"/>
  <c r="R12" i="138"/>
  <c r="Q12" i="138"/>
  <c r="P12" i="138"/>
  <c r="O12" i="138"/>
  <c r="N12" i="138"/>
  <c r="M12" i="138"/>
  <c r="L12" i="138"/>
  <c r="K12" i="138"/>
  <c r="I12" i="138"/>
  <c r="H12" i="138"/>
  <c r="G12" i="138"/>
  <c r="F12" i="138"/>
  <c r="E12" i="138"/>
  <c r="D12" i="138"/>
  <c r="C12" i="138"/>
  <c r="AA38" i="138"/>
  <c r="Z38" i="138"/>
  <c r="Y38" i="138"/>
  <c r="X38" i="138"/>
  <c r="W38" i="138"/>
  <c r="V38" i="138"/>
  <c r="U38" i="138"/>
  <c r="T38" i="138"/>
  <c r="S38" i="138"/>
  <c r="R38" i="138"/>
  <c r="Q38" i="138"/>
  <c r="P38" i="138"/>
  <c r="O38" i="138"/>
  <c r="N38" i="138"/>
  <c r="M38" i="138"/>
  <c r="L38" i="138"/>
  <c r="K38" i="138"/>
  <c r="I38" i="138"/>
  <c r="H38" i="138"/>
  <c r="G38" i="138"/>
  <c r="F38" i="138"/>
  <c r="E38" i="138"/>
  <c r="D38" i="138"/>
  <c r="C38" i="138"/>
  <c r="AA29" i="138"/>
  <c r="Z29" i="138"/>
  <c r="Y29" i="138"/>
  <c r="X29" i="138"/>
  <c r="W29" i="138"/>
  <c r="V29" i="138"/>
  <c r="U29" i="138"/>
  <c r="T29" i="138"/>
  <c r="S29" i="138"/>
  <c r="R29" i="138"/>
  <c r="Q29" i="138"/>
  <c r="P29" i="138"/>
  <c r="O29" i="138"/>
  <c r="N29" i="138"/>
  <c r="M29" i="138"/>
  <c r="L29" i="138"/>
  <c r="K29" i="138"/>
  <c r="I29" i="138"/>
  <c r="H29" i="138"/>
  <c r="G29" i="138"/>
  <c r="F29" i="138"/>
  <c r="E29" i="138"/>
  <c r="D29" i="138"/>
  <c r="C29" i="138"/>
  <c r="AA20" i="138"/>
  <c r="Z20" i="138"/>
  <c r="Y20" i="138"/>
  <c r="X20" i="138"/>
  <c r="W20" i="138"/>
  <c r="V20" i="138"/>
  <c r="U20" i="138"/>
  <c r="T20" i="138"/>
  <c r="S20" i="138"/>
  <c r="R20" i="138"/>
  <c r="Q20" i="138"/>
  <c r="P20" i="138"/>
  <c r="O20" i="138"/>
  <c r="N20" i="138"/>
  <c r="M20" i="138"/>
  <c r="L20" i="138"/>
  <c r="K20" i="138"/>
  <c r="I20" i="138"/>
  <c r="H20" i="138"/>
  <c r="G20" i="138"/>
  <c r="F20" i="138"/>
  <c r="E20" i="138"/>
  <c r="D20" i="138"/>
  <c r="C20" i="138"/>
  <c r="AA11" i="138"/>
  <c r="Z11" i="138"/>
  <c r="Y11" i="138"/>
  <c r="X11" i="138"/>
  <c r="W11" i="138"/>
  <c r="V11" i="138"/>
  <c r="U11" i="138"/>
  <c r="T11" i="138"/>
  <c r="S11" i="138"/>
  <c r="R11" i="138"/>
  <c r="Q11" i="138"/>
  <c r="P11" i="138"/>
  <c r="O11" i="138"/>
  <c r="N11" i="138"/>
  <c r="M11" i="138"/>
  <c r="L11" i="138"/>
  <c r="K11" i="138"/>
  <c r="I11" i="138"/>
  <c r="H11" i="138"/>
  <c r="G11" i="138"/>
  <c r="F11" i="138"/>
  <c r="E11" i="138"/>
  <c r="D11" i="138"/>
  <c r="C11" i="138"/>
  <c r="AA36" i="138"/>
  <c r="Z36" i="138"/>
  <c r="Y36" i="138"/>
  <c r="X36" i="138"/>
  <c r="W36" i="138"/>
  <c r="V36" i="138"/>
  <c r="U36" i="138"/>
  <c r="T36" i="138"/>
  <c r="S36" i="138"/>
  <c r="R36" i="138"/>
  <c r="Q36" i="138"/>
  <c r="P36" i="138"/>
  <c r="O36" i="138"/>
  <c r="N36" i="138"/>
  <c r="M36" i="138"/>
  <c r="L36" i="138"/>
  <c r="K36" i="138"/>
  <c r="H36" i="138"/>
  <c r="E36" i="138"/>
  <c r="D36" i="138"/>
  <c r="C36" i="138"/>
  <c r="AA27" i="138"/>
  <c r="Z27" i="138"/>
  <c r="Y27" i="138"/>
  <c r="X27" i="138"/>
  <c r="W27" i="138"/>
  <c r="V27" i="138"/>
  <c r="U27" i="138"/>
  <c r="T27" i="138"/>
  <c r="S27" i="138"/>
  <c r="R27" i="138"/>
  <c r="Q27" i="138"/>
  <c r="P27" i="138"/>
  <c r="O27" i="138"/>
  <c r="N27" i="138"/>
  <c r="M27" i="138"/>
  <c r="L27" i="138"/>
  <c r="K27" i="138"/>
  <c r="H27" i="138"/>
  <c r="G27" i="138"/>
  <c r="E27" i="138"/>
  <c r="D27" i="138"/>
  <c r="C27" i="138"/>
  <c r="AA18" i="138"/>
  <c r="Z18" i="138"/>
  <c r="Y18" i="138"/>
  <c r="X18" i="138"/>
  <c r="W18" i="138"/>
  <c r="V18" i="138"/>
  <c r="U18" i="138"/>
  <c r="T18" i="138"/>
  <c r="S18" i="138"/>
  <c r="R18" i="138"/>
  <c r="Q18" i="138"/>
  <c r="P18" i="138"/>
  <c r="O18" i="138"/>
  <c r="N18" i="138"/>
  <c r="M18" i="138"/>
  <c r="L18" i="138"/>
  <c r="K18" i="138"/>
  <c r="I18" i="138"/>
  <c r="H18" i="138"/>
  <c r="G18" i="138"/>
  <c r="F18" i="138"/>
  <c r="E18" i="138"/>
  <c r="D18" i="138"/>
  <c r="C18" i="138"/>
  <c r="AA9" i="138"/>
  <c r="Z9" i="138"/>
  <c r="Y9" i="138"/>
  <c r="X9" i="138"/>
  <c r="W9" i="138"/>
  <c r="V9" i="138"/>
  <c r="U9" i="138"/>
  <c r="T9" i="138"/>
  <c r="S9" i="138"/>
  <c r="R9" i="138"/>
  <c r="Q9" i="138"/>
  <c r="P9" i="138"/>
  <c r="O9" i="138"/>
  <c r="N9" i="138"/>
  <c r="M9" i="138"/>
  <c r="L9" i="138"/>
  <c r="K9" i="138"/>
  <c r="I9" i="138"/>
  <c r="H9" i="138"/>
  <c r="G9" i="138"/>
  <c r="F9" i="138"/>
  <c r="E9" i="138"/>
  <c r="D9" i="138"/>
  <c r="C9" i="138"/>
  <c r="AA35" i="138"/>
  <c r="Z35" i="138"/>
  <c r="Y35" i="138"/>
  <c r="X35" i="138"/>
  <c r="W35" i="138"/>
  <c r="V35" i="138"/>
  <c r="U35" i="138"/>
  <c r="T35" i="138"/>
  <c r="S35" i="138"/>
  <c r="R35" i="138"/>
  <c r="Q35" i="138"/>
  <c r="P35" i="138"/>
  <c r="O35" i="138"/>
  <c r="N35" i="138"/>
  <c r="M35" i="138"/>
  <c r="L35" i="138"/>
  <c r="K35" i="138"/>
  <c r="I35" i="138"/>
  <c r="G35" i="138"/>
  <c r="F35" i="138"/>
  <c r="C35" i="138"/>
  <c r="AA26" i="138"/>
  <c r="Z26" i="138"/>
  <c r="Y26" i="138"/>
  <c r="X26" i="138"/>
  <c r="W26" i="138"/>
  <c r="V26" i="138"/>
  <c r="U26" i="138"/>
  <c r="T26" i="138"/>
  <c r="S26" i="138"/>
  <c r="R26" i="138"/>
  <c r="Q26" i="138"/>
  <c r="P26" i="138"/>
  <c r="O26" i="138"/>
  <c r="N26" i="138"/>
  <c r="M26" i="138"/>
  <c r="L26" i="138"/>
  <c r="K26" i="138"/>
  <c r="I26" i="138"/>
  <c r="G26" i="138"/>
  <c r="F26" i="138"/>
  <c r="C26" i="138"/>
  <c r="AA17" i="138"/>
  <c r="Z17" i="138"/>
  <c r="Y17" i="138"/>
  <c r="X17" i="138"/>
  <c r="W17" i="138"/>
  <c r="V17" i="138"/>
  <c r="U17" i="138"/>
  <c r="T17" i="138"/>
  <c r="S17" i="138"/>
  <c r="R17" i="138"/>
  <c r="Q17" i="138"/>
  <c r="P17" i="138"/>
  <c r="O17" i="138"/>
  <c r="N17" i="138"/>
  <c r="M17" i="138"/>
  <c r="L17" i="138"/>
  <c r="K17" i="138"/>
  <c r="I17" i="138"/>
  <c r="G17" i="138"/>
  <c r="F17" i="138"/>
  <c r="C17" i="138"/>
  <c r="AA8" i="138"/>
  <c r="Z8" i="138"/>
  <c r="Y8" i="138"/>
  <c r="X8" i="138"/>
  <c r="W8" i="138"/>
  <c r="V8" i="138"/>
  <c r="U8" i="138"/>
  <c r="T8" i="138"/>
  <c r="S8" i="138"/>
  <c r="R8" i="138"/>
  <c r="Q8" i="138"/>
  <c r="P8" i="138"/>
  <c r="O8" i="138"/>
  <c r="N8" i="138"/>
  <c r="M8" i="138"/>
  <c r="L8" i="138"/>
  <c r="K8" i="138"/>
  <c r="I8" i="138"/>
  <c r="G8" i="138"/>
  <c r="F8" i="138"/>
  <c r="C8" i="138"/>
  <c r="AA34" i="138"/>
  <c r="Z34" i="138"/>
  <c r="Y34" i="138"/>
  <c r="X34" i="138"/>
  <c r="W34" i="138"/>
  <c r="V34" i="138"/>
  <c r="U34" i="138"/>
  <c r="T34" i="138"/>
  <c r="S34" i="138"/>
  <c r="R34" i="138"/>
  <c r="Q34" i="138"/>
  <c r="P34" i="138"/>
  <c r="O34" i="138"/>
  <c r="N34" i="138"/>
  <c r="M34" i="138"/>
  <c r="L34" i="138"/>
  <c r="K34" i="138"/>
  <c r="I34" i="138"/>
  <c r="H34" i="138"/>
  <c r="G34" i="138"/>
  <c r="F34" i="138"/>
  <c r="E34" i="138"/>
  <c r="D34" i="138"/>
  <c r="C34" i="138"/>
  <c r="AA25" i="138"/>
  <c r="Z25" i="138"/>
  <c r="Y25" i="138"/>
  <c r="X25" i="138"/>
  <c r="W25" i="138"/>
  <c r="V25" i="138"/>
  <c r="U25" i="138"/>
  <c r="T25" i="138"/>
  <c r="S25" i="138"/>
  <c r="R25" i="138"/>
  <c r="Q25" i="138"/>
  <c r="P25" i="138"/>
  <c r="O25" i="138"/>
  <c r="N25" i="138"/>
  <c r="M25" i="138"/>
  <c r="L25" i="138"/>
  <c r="K25" i="138"/>
  <c r="I25" i="138"/>
  <c r="H25" i="138"/>
  <c r="G25" i="138"/>
  <c r="F25" i="138"/>
  <c r="E25" i="138"/>
  <c r="D25" i="138"/>
  <c r="C25" i="138"/>
  <c r="AA16" i="138"/>
  <c r="Z16" i="138"/>
  <c r="Y16" i="138"/>
  <c r="X16" i="138"/>
  <c r="W16" i="138"/>
  <c r="V16" i="138"/>
  <c r="U16" i="138"/>
  <c r="T16" i="138"/>
  <c r="S16" i="138"/>
  <c r="R16" i="138"/>
  <c r="Q16" i="138"/>
  <c r="P16" i="138"/>
  <c r="O16" i="138"/>
  <c r="N16" i="138"/>
  <c r="M16" i="138"/>
  <c r="L16" i="138"/>
  <c r="K16" i="138"/>
  <c r="I16" i="138"/>
  <c r="H16" i="138"/>
  <c r="G16" i="138"/>
  <c r="F16" i="138"/>
  <c r="E16" i="138"/>
  <c r="D16" i="138"/>
  <c r="C16" i="138"/>
  <c r="AA7" i="138"/>
  <c r="Z7" i="138"/>
  <c r="Y7" i="138"/>
  <c r="X7" i="138"/>
  <c r="W7" i="138"/>
  <c r="V7" i="138"/>
  <c r="U7" i="138"/>
  <c r="T7" i="138"/>
  <c r="S7" i="138"/>
  <c r="R7" i="138"/>
  <c r="Q7" i="138"/>
  <c r="P7" i="138"/>
  <c r="O7" i="138"/>
  <c r="N7" i="138"/>
  <c r="M7" i="138"/>
  <c r="L7" i="138"/>
  <c r="K7" i="138"/>
  <c r="I7" i="138"/>
  <c r="H7" i="138"/>
  <c r="G7" i="138"/>
  <c r="F7" i="138"/>
  <c r="E7" i="138"/>
  <c r="D7" i="138"/>
  <c r="C7" i="138"/>
  <c r="AA33" i="138"/>
  <c r="Z33" i="138"/>
  <c r="Y33" i="138"/>
  <c r="X33" i="138"/>
  <c r="W33" i="138"/>
  <c r="V33" i="138"/>
  <c r="U33" i="138"/>
  <c r="T33" i="138"/>
  <c r="S33" i="138"/>
  <c r="R33" i="138"/>
  <c r="Q33" i="138"/>
  <c r="P33" i="138"/>
  <c r="O33" i="138"/>
  <c r="N33" i="138"/>
  <c r="M33" i="138"/>
  <c r="L33" i="138"/>
  <c r="K33" i="138"/>
  <c r="I33" i="138"/>
  <c r="G33" i="138"/>
  <c r="F33" i="138"/>
  <c r="C33" i="138"/>
  <c r="AA24" i="138"/>
  <c r="Z24" i="138"/>
  <c r="Y24" i="138"/>
  <c r="X24" i="138"/>
  <c r="W24" i="138"/>
  <c r="V24" i="138"/>
  <c r="U24" i="138"/>
  <c r="T24" i="138"/>
  <c r="S24" i="138"/>
  <c r="R24" i="138"/>
  <c r="Q24" i="138"/>
  <c r="P24" i="138"/>
  <c r="O24" i="138"/>
  <c r="N24" i="138"/>
  <c r="M24" i="138"/>
  <c r="L24" i="138"/>
  <c r="K24" i="138"/>
  <c r="I24" i="138"/>
  <c r="G24" i="138"/>
  <c r="F24" i="138"/>
  <c r="C24" i="138"/>
  <c r="AA15" i="138"/>
  <c r="Z15" i="138"/>
  <c r="Y15" i="138"/>
  <c r="X15" i="138"/>
  <c r="W15" i="138"/>
  <c r="V15" i="138"/>
  <c r="U15" i="138"/>
  <c r="T15" i="138"/>
  <c r="S15" i="138"/>
  <c r="R15" i="138"/>
  <c r="Q15" i="138"/>
  <c r="P15" i="138"/>
  <c r="O15" i="138"/>
  <c r="N15" i="138"/>
  <c r="M15" i="138"/>
  <c r="L15" i="138"/>
  <c r="K15" i="138"/>
  <c r="I15" i="138"/>
  <c r="G15" i="138"/>
  <c r="F15" i="138"/>
  <c r="C15" i="138"/>
  <c r="AA6" i="138"/>
  <c r="Z6" i="138"/>
  <c r="Y6" i="138"/>
  <c r="X6" i="138"/>
  <c r="W6" i="138"/>
  <c r="V6" i="138"/>
  <c r="U6" i="138"/>
  <c r="T6" i="138"/>
  <c r="S6" i="138"/>
  <c r="R6" i="138"/>
  <c r="Q6" i="138"/>
  <c r="P6" i="138"/>
  <c r="O6" i="138"/>
  <c r="N6" i="138"/>
  <c r="M6" i="138"/>
  <c r="L6" i="138"/>
  <c r="K6" i="138"/>
  <c r="I6" i="138"/>
  <c r="G6" i="138"/>
  <c r="F6" i="138"/>
  <c r="C6" i="138"/>
  <c r="AA32" i="138"/>
  <c r="Z32" i="138"/>
  <c r="Y32" i="138"/>
  <c r="X32" i="138"/>
  <c r="W32" i="138"/>
  <c r="V32" i="138"/>
  <c r="U32" i="138"/>
  <c r="T32" i="138"/>
  <c r="S32" i="138"/>
  <c r="R32" i="138"/>
  <c r="Q32" i="138"/>
  <c r="P32" i="138"/>
  <c r="O32" i="138"/>
  <c r="N32" i="138"/>
  <c r="M32" i="138"/>
  <c r="L32" i="138"/>
  <c r="K32" i="138"/>
  <c r="I32" i="138"/>
  <c r="G32" i="138"/>
  <c r="F32" i="138"/>
  <c r="C32" i="138"/>
  <c r="AA23" i="138"/>
  <c r="Z23" i="138"/>
  <c r="Y23" i="138"/>
  <c r="X23" i="138"/>
  <c r="W23" i="138"/>
  <c r="V23" i="138"/>
  <c r="U23" i="138"/>
  <c r="T23" i="138"/>
  <c r="S23" i="138"/>
  <c r="R23" i="138"/>
  <c r="Q23" i="138"/>
  <c r="P23" i="138"/>
  <c r="O23" i="138"/>
  <c r="N23" i="138"/>
  <c r="M23" i="138"/>
  <c r="L23" i="138"/>
  <c r="K23" i="138"/>
  <c r="I23" i="138"/>
  <c r="G23" i="138"/>
  <c r="F23" i="138"/>
  <c r="C23" i="138"/>
  <c r="AA14" i="138"/>
  <c r="Z14" i="138"/>
  <c r="Y14" i="138"/>
  <c r="X14" i="138"/>
  <c r="W14" i="138"/>
  <c r="V14" i="138"/>
  <c r="U14" i="138"/>
  <c r="T14" i="138"/>
  <c r="S14" i="138"/>
  <c r="R14" i="138"/>
  <c r="Q14" i="138"/>
  <c r="P14" i="138"/>
  <c r="O14" i="138"/>
  <c r="N14" i="138"/>
  <c r="M14" i="138"/>
  <c r="L14" i="138"/>
  <c r="K14" i="138"/>
  <c r="I14" i="138"/>
  <c r="G14" i="138"/>
  <c r="F14" i="138"/>
  <c r="C14" i="138"/>
  <c r="AA5" i="138"/>
  <c r="Z5" i="138"/>
  <c r="Y5" i="138"/>
  <c r="X5" i="138"/>
  <c r="W5" i="138"/>
  <c r="V5" i="138"/>
  <c r="U5" i="138"/>
  <c r="T5" i="138"/>
  <c r="S5" i="138"/>
  <c r="R5" i="138"/>
  <c r="Q5" i="138"/>
  <c r="P5" i="138"/>
  <c r="O5" i="138"/>
  <c r="N5" i="138"/>
  <c r="M5" i="138"/>
  <c r="L5" i="138"/>
  <c r="K5" i="138"/>
  <c r="I5" i="138"/>
  <c r="G5" i="138"/>
  <c r="F5" i="138"/>
  <c r="C5" i="138"/>
  <c r="AA31" i="138"/>
  <c r="Z31" i="138"/>
  <c r="Y31" i="138"/>
  <c r="X31" i="138"/>
  <c r="W31" i="138"/>
  <c r="V31" i="138"/>
  <c r="U31" i="138"/>
  <c r="T31" i="138"/>
  <c r="S31" i="138"/>
  <c r="R31" i="138"/>
  <c r="Q31" i="138"/>
  <c r="P31" i="138"/>
  <c r="O31" i="138"/>
  <c r="N31" i="138"/>
  <c r="M31" i="138"/>
  <c r="L31" i="138"/>
  <c r="K31" i="138"/>
  <c r="I31" i="138"/>
  <c r="H31" i="138"/>
  <c r="G31" i="138"/>
  <c r="F31" i="138"/>
  <c r="E31" i="138"/>
  <c r="D31" i="138"/>
  <c r="C31" i="138"/>
  <c r="AA22" i="138"/>
  <c r="Z22" i="138"/>
  <c r="Y22" i="138"/>
  <c r="X22" i="138"/>
  <c r="W22" i="138"/>
  <c r="V22" i="138"/>
  <c r="U22" i="138"/>
  <c r="T22" i="138"/>
  <c r="S22" i="138"/>
  <c r="R22" i="138"/>
  <c r="Q22" i="138"/>
  <c r="P22" i="138"/>
  <c r="O22" i="138"/>
  <c r="N22" i="138"/>
  <c r="M22" i="138"/>
  <c r="L22" i="138"/>
  <c r="K22" i="138"/>
  <c r="I22" i="138"/>
  <c r="H22" i="138"/>
  <c r="G22" i="138"/>
  <c r="F22" i="138"/>
  <c r="E22" i="138"/>
  <c r="D22" i="138"/>
  <c r="C22" i="138"/>
  <c r="AA13" i="138"/>
  <c r="Z13" i="138"/>
  <c r="Y13" i="138"/>
  <c r="X13" i="138"/>
  <c r="W13" i="138"/>
  <c r="V13" i="138"/>
  <c r="U13" i="138"/>
  <c r="T13" i="138"/>
  <c r="S13" i="138"/>
  <c r="R13" i="138"/>
  <c r="Q13" i="138"/>
  <c r="P13" i="138"/>
  <c r="O13" i="138"/>
  <c r="N13" i="138"/>
  <c r="M13" i="138"/>
  <c r="L13" i="138"/>
  <c r="K13" i="138"/>
  <c r="I13" i="138"/>
  <c r="H13" i="138"/>
  <c r="G13" i="138"/>
  <c r="F13" i="138"/>
  <c r="E13" i="138"/>
  <c r="D13" i="138"/>
  <c r="C13" i="138"/>
  <c r="AA4" i="138"/>
  <c r="Z4" i="138"/>
  <c r="Y4" i="138"/>
  <c r="X4" i="138"/>
  <c r="W4" i="138"/>
  <c r="V4" i="138"/>
  <c r="U4" i="138"/>
  <c r="T4" i="138"/>
  <c r="S4" i="138"/>
  <c r="R4" i="138"/>
  <c r="Q4" i="138"/>
  <c r="P4" i="138"/>
  <c r="O4" i="138"/>
  <c r="N4" i="138"/>
  <c r="M4" i="138"/>
  <c r="L4" i="138"/>
  <c r="K4" i="138"/>
  <c r="I4" i="138"/>
  <c r="H4" i="138"/>
  <c r="G4" i="138"/>
  <c r="F4" i="138"/>
  <c r="E4" i="138"/>
  <c r="D4" i="138"/>
  <c r="C4" i="138"/>
  <c r="AA3" i="138"/>
  <c r="Y3" i="138"/>
  <c r="X3" i="138"/>
  <c r="W3" i="138"/>
  <c r="V3" i="138"/>
  <c r="U3" i="138"/>
  <c r="T3" i="138"/>
  <c r="S3" i="138"/>
  <c r="R3" i="138"/>
  <c r="Q3" i="138"/>
  <c r="P3" i="138"/>
  <c r="O3" i="138"/>
  <c r="N3" i="138"/>
  <c r="M3" i="138"/>
  <c r="L3" i="138"/>
  <c r="K3" i="138"/>
  <c r="I3" i="138"/>
  <c r="H3" i="138"/>
  <c r="G3" i="138"/>
  <c r="F3" i="138"/>
  <c r="E3" i="138"/>
  <c r="D3" i="138"/>
  <c r="C3" i="138"/>
  <c r="K9" i="58" l="1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27" i="58"/>
  <c r="K28" i="58"/>
  <c r="K29" i="58"/>
  <c r="K30" i="58"/>
  <c r="K31" i="58"/>
  <c r="K32" i="58"/>
  <c r="K33" i="58"/>
  <c r="K34" i="58"/>
  <c r="C4" i="123" l="1"/>
  <c r="C5" i="123"/>
  <c r="C6" i="123"/>
  <c r="C7" i="123"/>
  <c r="C8" i="123"/>
  <c r="C9" i="123"/>
  <c r="C10" i="123"/>
  <c r="C11" i="123"/>
  <c r="C12" i="123"/>
  <c r="C13" i="123"/>
  <c r="C14" i="123"/>
  <c r="C15" i="123"/>
  <c r="C16" i="123"/>
  <c r="C17" i="123"/>
  <c r="C18" i="123"/>
  <c r="C19" i="123"/>
  <c r="C20" i="123"/>
  <c r="C21" i="123"/>
  <c r="C22" i="123"/>
  <c r="C23" i="123"/>
  <c r="C24" i="123"/>
  <c r="C25" i="123"/>
  <c r="C26" i="123"/>
  <c r="C27" i="123"/>
  <c r="C28" i="123"/>
  <c r="C29" i="123"/>
  <c r="C3" i="123"/>
  <c r="F4" i="123"/>
  <c r="F5" i="123"/>
  <c r="F6" i="123"/>
  <c r="F7" i="123"/>
  <c r="F8" i="123"/>
  <c r="F9" i="123"/>
  <c r="F10" i="123"/>
  <c r="F11" i="123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4" i="123"/>
  <c r="F25" i="123"/>
  <c r="F26" i="123"/>
  <c r="F27" i="123"/>
  <c r="F28" i="123"/>
  <c r="F29" i="123"/>
  <c r="G4" i="123"/>
  <c r="G5" i="123"/>
  <c r="G6" i="123"/>
  <c r="G7" i="123"/>
  <c r="G8" i="123"/>
  <c r="G9" i="123"/>
  <c r="G10" i="123"/>
  <c r="G11" i="123"/>
  <c r="G12" i="123"/>
  <c r="G13" i="123"/>
  <c r="G14" i="123"/>
  <c r="G15" i="123"/>
  <c r="G16" i="123"/>
  <c r="G17" i="123"/>
  <c r="G18" i="123"/>
  <c r="G19" i="123"/>
  <c r="G20" i="123"/>
  <c r="G21" i="123"/>
  <c r="G22" i="123"/>
  <c r="G23" i="123"/>
  <c r="G24" i="123"/>
  <c r="G25" i="123"/>
  <c r="G26" i="123"/>
  <c r="G27" i="123"/>
  <c r="G28" i="123"/>
  <c r="G29" i="123"/>
  <c r="H4" i="123"/>
  <c r="H5" i="123"/>
  <c r="H6" i="123"/>
  <c r="H7" i="123"/>
  <c r="H8" i="123"/>
  <c r="H9" i="123"/>
  <c r="H10" i="123"/>
  <c r="H11" i="123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4" i="123"/>
  <c r="H25" i="123"/>
  <c r="H26" i="123"/>
  <c r="H27" i="123"/>
  <c r="H28" i="123"/>
  <c r="H29" i="123"/>
  <c r="I4" i="123"/>
  <c r="I5" i="123"/>
  <c r="I6" i="123"/>
  <c r="I7" i="123"/>
  <c r="I8" i="123"/>
  <c r="I9" i="123"/>
  <c r="I10" i="123"/>
  <c r="I11" i="123"/>
  <c r="I12" i="123"/>
  <c r="I13" i="123"/>
  <c r="I14" i="123"/>
  <c r="I15" i="123"/>
  <c r="I16" i="123"/>
  <c r="I17" i="123"/>
  <c r="I18" i="123"/>
  <c r="I19" i="123"/>
  <c r="I20" i="123"/>
  <c r="I21" i="123"/>
  <c r="I22" i="123"/>
  <c r="I23" i="123"/>
  <c r="I24" i="123"/>
  <c r="I25" i="123"/>
  <c r="I26" i="123"/>
  <c r="I27" i="123"/>
  <c r="I28" i="123"/>
  <c r="I29" i="123"/>
  <c r="S9" i="115"/>
  <c r="S10" i="115"/>
  <c r="S11" i="115"/>
  <c r="S12" i="115"/>
  <c r="S13" i="115"/>
  <c r="L8" i="123" s="1"/>
  <c r="S14" i="115"/>
  <c r="L9" i="123" s="1"/>
  <c r="S15" i="115"/>
  <c r="L10" i="123" s="1"/>
  <c r="S16" i="115"/>
  <c r="S17" i="115"/>
  <c r="S18" i="115"/>
  <c r="S19" i="115"/>
  <c r="S20" i="115"/>
  <c r="S21" i="115"/>
  <c r="L16" i="123" s="1"/>
  <c r="S22" i="115"/>
  <c r="L17" i="123" s="1"/>
  <c r="S23" i="115"/>
  <c r="L18" i="123" s="1"/>
  <c r="S24" i="115"/>
  <c r="S25" i="115"/>
  <c r="S26" i="115"/>
  <c r="S27" i="115"/>
  <c r="S28" i="115"/>
  <c r="S29" i="115"/>
  <c r="L24" i="123" s="1"/>
  <c r="S30" i="115"/>
  <c r="L25" i="123" s="1"/>
  <c r="S31" i="115"/>
  <c r="L26" i="123" s="1"/>
  <c r="S32" i="115"/>
  <c r="S33" i="115"/>
  <c r="S34" i="115"/>
  <c r="H3" i="123"/>
  <c r="K4" i="123"/>
  <c r="L4" i="123"/>
  <c r="K5" i="123"/>
  <c r="L5" i="123"/>
  <c r="K6" i="123"/>
  <c r="L6" i="123"/>
  <c r="K7" i="123"/>
  <c r="L7" i="123"/>
  <c r="K8" i="123"/>
  <c r="K9" i="123"/>
  <c r="K10" i="123"/>
  <c r="K11" i="123"/>
  <c r="L11" i="123"/>
  <c r="K12" i="123"/>
  <c r="L12" i="123"/>
  <c r="K13" i="123"/>
  <c r="L13" i="123"/>
  <c r="K14" i="123"/>
  <c r="L14" i="123"/>
  <c r="K15" i="123"/>
  <c r="L15" i="123"/>
  <c r="K16" i="123"/>
  <c r="K17" i="123"/>
  <c r="K18" i="123"/>
  <c r="K19" i="123"/>
  <c r="L19" i="123"/>
  <c r="K20" i="123"/>
  <c r="L20" i="123"/>
  <c r="K21" i="123"/>
  <c r="L21" i="123"/>
  <c r="K22" i="123"/>
  <c r="L22" i="123"/>
  <c r="K23" i="123"/>
  <c r="L23" i="123"/>
  <c r="K24" i="123"/>
  <c r="K25" i="123"/>
  <c r="K26" i="123"/>
  <c r="K27" i="123"/>
  <c r="L27" i="123"/>
  <c r="K28" i="123"/>
  <c r="L28" i="123"/>
  <c r="K29" i="123"/>
  <c r="L29" i="123"/>
  <c r="L3" i="123"/>
  <c r="K3" i="123"/>
  <c r="I3" i="123"/>
  <c r="G3" i="123"/>
  <c r="F3" i="123"/>
  <c r="S12" i="119"/>
  <c r="S13" i="119"/>
  <c r="E8" i="123" s="1"/>
  <c r="S14" i="119"/>
  <c r="E9" i="123" s="1"/>
  <c r="S15" i="119"/>
  <c r="S16" i="119"/>
  <c r="S17" i="119"/>
  <c r="E12" i="123" s="1"/>
  <c r="S18" i="119"/>
  <c r="E13" i="123" s="1"/>
  <c r="S19" i="119"/>
  <c r="S20" i="119"/>
  <c r="S21" i="119"/>
  <c r="E16" i="123" s="1"/>
  <c r="S22" i="119"/>
  <c r="E17" i="123" s="1"/>
  <c r="S23" i="119"/>
  <c r="S24" i="119"/>
  <c r="S25" i="119"/>
  <c r="E20" i="123" s="1"/>
  <c r="S26" i="119"/>
  <c r="E21" i="123" s="1"/>
  <c r="S27" i="119"/>
  <c r="S28" i="119"/>
  <c r="S29" i="119"/>
  <c r="E24" i="123" s="1"/>
  <c r="S30" i="119"/>
  <c r="E25" i="123" s="1"/>
  <c r="S31" i="119"/>
  <c r="S32" i="119"/>
  <c r="S33" i="119"/>
  <c r="E28" i="123" s="1"/>
  <c r="S34" i="119"/>
  <c r="E29" i="123" s="1"/>
  <c r="S11" i="119"/>
  <c r="E6" i="123" s="1"/>
  <c r="E4" i="123"/>
  <c r="E5" i="123"/>
  <c r="E7" i="123"/>
  <c r="E10" i="123"/>
  <c r="E11" i="123"/>
  <c r="E14" i="123"/>
  <c r="E15" i="123"/>
  <c r="E18" i="123"/>
  <c r="E19" i="123"/>
  <c r="E22" i="123"/>
  <c r="E23" i="123"/>
  <c r="E26" i="123"/>
  <c r="E27" i="123"/>
  <c r="E3" i="123"/>
  <c r="D4" i="123"/>
  <c r="D5" i="123"/>
  <c r="D6" i="123"/>
  <c r="D7" i="123"/>
  <c r="D8" i="123"/>
  <c r="D9" i="123"/>
  <c r="D10" i="123"/>
  <c r="D11" i="123"/>
  <c r="D12" i="123"/>
  <c r="D13" i="123"/>
  <c r="D14" i="123"/>
  <c r="D15" i="123"/>
  <c r="D16" i="123"/>
  <c r="D17" i="123"/>
  <c r="D18" i="123"/>
  <c r="D19" i="123"/>
  <c r="D20" i="123"/>
  <c r="D21" i="123"/>
  <c r="D22" i="123"/>
  <c r="D23" i="123"/>
  <c r="D24" i="123"/>
  <c r="D25" i="123"/>
  <c r="D26" i="123"/>
  <c r="D27" i="123"/>
  <c r="D28" i="123"/>
  <c r="D29" i="123"/>
  <c r="D3" i="123"/>
  <c r="AT9" i="119" l="1"/>
  <c r="AT10" i="119"/>
  <c r="AT11" i="119"/>
  <c r="AT12" i="119"/>
  <c r="AT13" i="119"/>
  <c r="AT14" i="119"/>
  <c r="AT15" i="119"/>
  <c r="AT16" i="119"/>
  <c r="AT17" i="119"/>
  <c r="AT18" i="119"/>
  <c r="AT19" i="119"/>
  <c r="AT20" i="119"/>
  <c r="AT21" i="119"/>
  <c r="AT22" i="119"/>
  <c r="AT23" i="119"/>
  <c r="AT24" i="119"/>
  <c r="AT25" i="119"/>
  <c r="AT26" i="119"/>
  <c r="AT27" i="119"/>
  <c r="AT28" i="119"/>
  <c r="AT29" i="119"/>
  <c r="AT30" i="119"/>
  <c r="AT31" i="119"/>
  <c r="AT32" i="119"/>
  <c r="AT33" i="119"/>
  <c r="AT34" i="119"/>
  <c r="AT8" i="119"/>
  <c r="AI34" i="119" l="1"/>
  <c r="X34" i="119"/>
  <c r="W34" i="119"/>
  <c r="R34" i="119"/>
  <c r="Q34" i="119"/>
  <c r="I34" i="119"/>
  <c r="T34" i="119" s="1"/>
  <c r="E34" i="119"/>
  <c r="AI33" i="119"/>
  <c r="X33" i="119"/>
  <c r="W33" i="119"/>
  <c r="R33" i="119"/>
  <c r="Q33" i="119"/>
  <c r="I33" i="119"/>
  <c r="T33" i="119" s="1"/>
  <c r="E33" i="119"/>
  <c r="AI32" i="119"/>
  <c r="X32" i="119"/>
  <c r="W32" i="119"/>
  <c r="R32" i="119"/>
  <c r="Q32" i="119"/>
  <c r="I32" i="119"/>
  <c r="T32" i="119" s="1"/>
  <c r="E32" i="119"/>
  <c r="AI31" i="119"/>
  <c r="X31" i="119"/>
  <c r="W31" i="119"/>
  <c r="R31" i="119"/>
  <c r="Q31" i="119"/>
  <c r="I31" i="119"/>
  <c r="T31" i="119" s="1"/>
  <c r="E31" i="119"/>
  <c r="AI30" i="119"/>
  <c r="X30" i="119"/>
  <c r="W30" i="119"/>
  <c r="R30" i="119"/>
  <c r="Q30" i="119"/>
  <c r="I30" i="119"/>
  <c r="T30" i="119" s="1"/>
  <c r="E30" i="119"/>
  <c r="AI29" i="119"/>
  <c r="X29" i="119"/>
  <c r="W29" i="119"/>
  <c r="R29" i="119"/>
  <c r="Q29" i="119"/>
  <c r="I29" i="119"/>
  <c r="T29" i="119" s="1"/>
  <c r="E29" i="119"/>
  <c r="AI28" i="119"/>
  <c r="X28" i="119"/>
  <c r="W28" i="119"/>
  <c r="R28" i="119"/>
  <c r="Q28" i="119"/>
  <c r="K28" i="119"/>
  <c r="I28" i="119"/>
  <c r="T28" i="119" s="1"/>
  <c r="E28" i="119"/>
  <c r="AI27" i="119"/>
  <c r="X27" i="119"/>
  <c r="W27" i="119"/>
  <c r="R27" i="119"/>
  <c r="Q27" i="119"/>
  <c r="K27" i="119"/>
  <c r="I27" i="119"/>
  <c r="T27" i="119" s="1"/>
  <c r="E27" i="119"/>
  <c r="AI26" i="119"/>
  <c r="X26" i="119"/>
  <c r="W26" i="119"/>
  <c r="R26" i="119"/>
  <c r="Q26" i="119"/>
  <c r="I26" i="119"/>
  <c r="T26" i="119" s="1"/>
  <c r="E26" i="119"/>
  <c r="AI25" i="119"/>
  <c r="X25" i="119"/>
  <c r="W25" i="119"/>
  <c r="R25" i="119"/>
  <c r="Q25" i="119"/>
  <c r="I25" i="119"/>
  <c r="T25" i="119" s="1"/>
  <c r="E25" i="119"/>
  <c r="AI24" i="119"/>
  <c r="X24" i="119"/>
  <c r="W24" i="119"/>
  <c r="R24" i="119"/>
  <c r="Q24" i="119"/>
  <c r="I24" i="119"/>
  <c r="T24" i="119" s="1"/>
  <c r="E24" i="119"/>
  <c r="AI23" i="119"/>
  <c r="X23" i="119"/>
  <c r="W23" i="119"/>
  <c r="R23" i="119"/>
  <c r="Q23" i="119"/>
  <c r="I23" i="119"/>
  <c r="T23" i="119" s="1"/>
  <c r="E23" i="119"/>
  <c r="AI22" i="119"/>
  <c r="X22" i="119"/>
  <c r="W22" i="119"/>
  <c r="R22" i="119"/>
  <c r="Q22" i="119"/>
  <c r="I22" i="119"/>
  <c r="T22" i="119" s="1"/>
  <c r="E22" i="119"/>
  <c r="AI21" i="119"/>
  <c r="X21" i="119"/>
  <c r="W21" i="119"/>
  <c r="R21" i="119"/>
  <c r="Q21" i="119"/>
  <c r="I21" i="119"/>
  <c r="T21" i="119" s="1"/>
  <c r="E21" i="119"/>
  <c r="AI20" i="119"/>
  <c r="X20" i="119"/>
  <c r="W20" i="119"/>
  <c r="R20" i="119"/>
  <c r="Q20" i="119"/>
  <c r="I20" i="119"/>
  <c r="T20" i="119" s="1"/>
  <c r="E20" i="119"/>
  <c r="AI19" i="119"/>
  <c r="X19" i="119"/>
  <c r="W19" i="119"/>
  <c r="R19" i="119"/>
  <c r="Q19" i="119"/>
  <c r="I19" i="119"/>
  <c r="T19" i="119" s="1"/>
  <c r="E19" i="119"/>
  <c r="AI18" i="119"/>
  <c r="X18" i="119"/>
  <c r="W18" i="119"/>
  <c r="R18" i="119"/>
  <c r="Q18" i="119"/>
  <c r="I18" i="119"/>
  <c r="T18" i="119" s="1"/>
  <c r="E18" i="119"/>
  <c r="AI17" i="119"/>
  <c r="X17" i="119"/>
  <c r="W17" i="119"/>
  <c r="R17" i="119"/>
  <c r="Q17" i="119"/>
  <c r="I17" i="119"/>
  <c r="T17" i="119" s="1"/>
  <c r="E17" i="119"/>
  <c r="AI16" i="119"/>
  <c r="X16" i="119"/>
  <c r="W16" i="119"/>
  <c r="R16" i="119"/>
  <c r="Q16" i="119"/>
  <c r="I16" i="119"/>
  <c r="T16" i="119" s="1"/>
  <c r="E16" i="119"/>
  <c r="AI15" i="119"/>
  <c r="X15" i="119"/>
  <c r="W15" i="119"/>
  <c r="R15" i="119"/>
  <c r="Q15" i="119"/>
  <c r="I15" i="119"/>
  <c r="T15" i="119" s="1"/>
  <c r="E15" i="119"/>
  <c r="AI14" i="119"/>
  <c r="X14" i="119"/>
  <c r="W14" i="119"/>
  <c r="R14" i="119"/>
  <c r="Q14" i="119"/>
  <c r="I14" i="119"/>
  <c r="K14" i="119" s="1"/>
  <c r="E14" i="119"/>
  <c r="AI13" i="119"/>
  <c r="X13" i="119"/>
  <c r="W13" i="119"/>
  <c r="R13" i="119"/>
  <c r="Q13" i="119"/>
  <c r="I13" i="119"/>
  <c r="T13" i="119" s="1"/>
  <c r="E13" i="119"/>
  <c r="AI12" i="119"/>
  <c r="X12" i="119"/>
  <c r="W12" i="119"/>
  <c r="R12" i="119"/>
  <c r="Q12" i="119"/>
  <c r="I12" i="119"/>
  <c r="K12" i="119" s="1"/>
  <c r="E12" i="119"/>
  <c r="X11" i="119"/>
  <c r="W11" i="119"/>
  <c r="R11" i="119"/>
  <c r="Q11" i="119"/>
  <c r="I11" i="119"/>
  <c r="T11" i="119" s="1"/>
  <c r="E11" i="119"/>
  <c r="X10" i="119"/>
  <c r="W10" i="119"/>
  <c r="S10" i="119"/>
  <c r="R10" i="119"/>
  <c r="Q10" i="119"/>
  <c r="I10" i="119"/>
  <c r="K10" i="119" s="1"/>
  <c r="E10" i="119"/>
  <c r="X9" i="119"/>
  <c r="W9" i="119"/>
  <c r="T9" i="119"/>
  <c r="S9" i="119"/>
  <c r="R9" i="119"/>
  <c r="Q9" i="119"/>
  <c r="I9" i="119"/>
  <c r="K9" i="119" s="1"/>
  <c r="E9" i="119"/>
  <c r="X8" i="119"/>
  <c r="W8" i="119"/>
  <c r="S8" i="119"/>
  <c r="R8" i="119"/>
  <c r="Q8" i="119"/>
  <c r="I8" i="119"/>
  <c r="K8" i="119" s="1"/>
  <c r="E8" i="119"/>
  <c r="R6" i="119"/>
  <c r="K25" i="119" l="1"/>
  <c r="K33" i="119"/>
  <c r="K22" i="119"/>
  <c r="K30" i="119"/>
  <c r="K32" i="119"/>
  <c r="K21" i="119"/>
  <c r="K29" i="119"/>
  <c r="K26" i="119"/>
  <c r="K34" i="119"/>
  <c r="K24" i="119"/>
  <c r="T8" i="119"/>
  <c r="K23" i="119"/>
  <c r="K31" i="119"/>
  <c r="K13" i="119"/>
  <c r="K15" i="119"/>
  <c r="T10" i="119"/>
  <c r="K16" i="119"/>
  <c r="K17" i="119"/>
  <c r="K18" i="119"/>
  <c r="K19" i="119"/>
  <c r="K20" i="119"/>
  <c r="K11" i="119"/>
  <c r="T12" i="119"/>
  <c r="T14" i="119"/>
  <c r="AT34" i="115"/>
  <c r="AI34" i="115"/>
  <c r="X34" i="115"/>
  <c r="W34" i="115"/>
  <c r="R34" i="115"/>
  <c r="Q34" i="115"/>
  <c r="I34" i="115"/>
  <c r="E34" i="115"/>
  <c r="AT33" i="115"/>
  <c r="AI33" i="115"/>
  <c r="X33" i="115"/>
  <c r="W33" i="115"/>
  <c r="R33" i="115"/>
  <c r="Q33" i="115"/>
  <c r="I33" i="115"/>
  <c r="T33" i="115" s="1"/>
  <c r="E33" i="115"/>
  <c r="AT32" i="115"/>
  <c r="AI32" i="115"/>
  <c r="X32" i="115"/>
  <c r="W32" i="115"/>
  <c r="R32" i="115"/>
  <c r="Q32" i="115"/>
  <c r="I32" i="115"/>
  <c r="E32" i="115"/>
  <c r="AT31" i="115"/>
  <c r="AI31" i="115"/>
  <c r="X31" i="115"/>
  <c r="W31" i="115"/>
  <c r="R31" i="115"/>
  <c r="Q31" i="115"/>
  <c r="I31" i="115"/>
  <c r="E31" i="115"/>
  <c r="AT30" i="115"/>
  <c r="AI30" i="115"/>
  <c r="X30" i="115"/>
  <c r="W30" i="115"/>
  <c r="R30" i="115"/>
  <c r="Q30" i="115"/>
  <c r="I30" i="115"/>
  <c r="E30" i="115"/>
  <c r="AT29" i="115"/>
  <c r="AI29" i="115"/>
  <c r="X29" i="115"/>
  <c r="W29" i="115"/>
  <c r="R29" i="115"/>
  <c r="Q29" i="115"/>
  <c r="I29" i="115"/>
  <c r="E29" i="115"/>
  <c r="AT28" i="115"/>
  <c r="AI28" i="115"/>
  <c r="X28" i="115"/>
  <c r="W28" i="115"/>
  <c r="R28" i="115"/>
  <c r="Q28" i="115"/>
  <c r="I28" i="115"/>
  <c r="E28" i="115"/>
  <c r="AT27" i="115"/>
  <c r="AI27" i="115"/>
  <c r="X27" i="115"/>
  <c r="W27" i="115"/>
  <c r="R27" i="115"/>
  <c r="Q27" i="115"/>
  <c r="I27" i="115"/>
  <c r="E27" i="115"/>
  <c r="AT26" i="115"/>
  <c r="AI26" i="115"/>
  <c r="X26" i="115"/>
  <c r="W26" i="115"/>
  <c r="R26" i="115"/>
  <c r="Q26" i="115"/>
  <c r="I26" i="115"/>
  <c r="E26" i="115"/>
  <c r="AT25" i="115"/>
  <c r="AI25" i="115"/>
  <c r="X25" i="115"/>
  <c r="W25" i="115"/>
  <c r="R25" i="115"/>
  <c r="Q25" i="115"/>
  <c r="I25" i="115"/>
  <c r="E25" i="115"/>
  <c r="AT24" i="115"/>
  <c r="AI24" i="115"/>
  <c r="X24" i="115"/>
  <c r="W24" i="115"/>
  <c r="R24" i="115"/>
  <c r="Q24" i="115"/>
  <c r="I24" i="115"/>
  <c r="E24" i="115"/>
  <c r="AT23" i="115"/>
  <c r="AI23" i="115"/>
  <c r="X23" i="115"/>
  <c r="W23" i="115"/>
  <c r="R23" i="115"/>
  <c r="Q23" i="115"/>
  <c r="I23" i="115"/>
  <c r="T23" i="115" s="1"/>
  <c r="E23" i="115"/>
  <c r="AT22" i="115"/>
  <c r="AI22" i="115"/>
  <c r="X22" i="115"/>
  <c r="W22" i="115"/>
  <c r="R22" i="115"/>
  <c r="Q22" i="115"/>
  <c r="I22" i="115"/>
  <c r="E22" i="115"/>
  <c r="AT21" i="115"/>
  <c r="AI21" i="115"/>
  <c r="X21" i="115"/>
  <c r="W21" i="115"/>
  <c r="R21" i="115"/>
  <c r="Q21" i="115"/>
  <c r="I21" i="115"/>
  <c r="T21" i="115" s="1"/>
  <c r="E21" i="115"/>
  <c r="AT20" i="115"/>
  <c r="AI20" i="115"/>
  <c r="X20" i="115"/>
  <c r="W20" i="115"/>
  <c r="R20" i="115"/>
  <c r="Q20" i="115"/>
  <c r="I20" i="115"/>
  <c r="E20" i="115"/>
  <c r="AT19" i="115"/>
  <c r="AI19" i="115"/>
  <c r="X19" i="115"/>
  <c r="W19" i="115"/>
  <c r="R19" i="115"/>
  <c r="Q19" i="115"/>
  <c r="I19" i="115"/>
  <c r="T19" i="115" s="1"/>
  <c r="E19" i="115"/>
  <c r="AT18" i="115"/>
  <c r="AI18" i="115"/>
  <c r="X18" i="115"/>
  <c r="W18" i="115"/>
  <c r="R18" i="115"/>
  <c r="Q18" i="115"/>
  <c r="I18" i="115"/>
  <c r="E18" i="115"/>
  <c r="AT17" i="115"/>
  <c r="AI17" i="115"/>
  <c r="X17" i="115"/>
  <c r="W17" i="115"/>
  <c r="R17" i="115"/>
  <c r="Q17" i="115"/>
  <c r="I17" i="115"/>
  <c r="T17" i="115" s="1"/>
  <c r="E17" i="115"/>
  <c r="AT16" i="115"/>
  <c r="AI16" i="115"/>
  <c r="X16" i="115"/>
  <c r="W16" i="115"/>
  <c r="R16" i="115"/>
  <c r="Q16" i="115"/>
  <c r="I16" i="115"/>
  <c r="E16" i="115"/>
  <c r="AT15" i="115"/>
  <c r="AI15" i="115"/>
  <c r="X15" i="115"/>
  <c r="W15" i="115"/>
  <c r="R15" i="115"/>
  <c r="Q15" i="115"/>
  <c r="I15" i="115"/>
  <c r="E15" i="115"/>
  <c r="AT14" i="115"/>
  <c r="AI14" i="115"/>
  <c r="X14" i="115"/>
  <c r="W14" i="115"/>
  <c r="R14" i="115"/>
  <c r="Q14" i="115"/>
  <c r="I14" i="115"/>
  <c r="E14" i="115"/>
  <c r="AT13" i="115"/>
  <c r="AI13" i="115"/>
  <c r="X13" i="115"/>
  <c r="W13" i="115"/>
  <c r="R13" i="115"/>
  <c r="Q13" i="115"/>
  <c r="I13" i="115"/>
  <c r="E13" i="115"/>
  <c r="AT12" i="115"/>
  <c r="AI12" i="115"/>
  <c r="X12" i="115"/>
  <c r="W12" i="115"/>
  <c r="R12" i="115"/>
  <c r="Q12" i="115"/>
  <c r="I12" i="115"/>
  <c r="E12" i="115"/>
  <c r="AT11" i="115"/>
  <c r="X11" i="115"/>
  <c r="W11" i="115"/>
  <c r="R11" i="115"/>
  <c r="Q11" i="115"/>
  <c r="I11" i="115"/>
  <c r="E11" i="115"/>
  <c r="AT10" i="115"/>
  <c r="X10" i="115"/>
  <c r="W10" i="115"/>
  <c r="R10" i="115"/>
  <c r="Q10" i="115"/>
  <c r="I10" i="115"/>
  <c r="K10" i="115" s="1"/>
  <c r="E10" i="115"/>
  <c r="AT9" i="115"/>
  <c r="X9" i="115"/>
  <c r="W9" i="115"/>
  <c r="R9" i="115"/>
  <c r="Q9" i="115"/>
  <c r="I9" i="115"/>
  <c r="K9" i="115" s="1"/>
  <c r="E9" i="115"/>
  <c r="AT8" i="115"/>
  <c r="X8" i="115"/>
  <c r="W8" i="115"/>
  <c r="S8" i="115"/>
  <c r="R8" i="115"/>
  <c r="Q8" i="115"/>
  <c r="I8" i="115"/>
  <c r="K8" i="115" s="1"/>
  <c r="E8" i="115"/>
  <c r="R6" i="115"/>
  <c r="AT34" i="111"/>
  <c r="AI34" i="111"/>
  <c r="X34" i="111"/>
  <c r="W34" i="111"/>
  <c r="S34" i="111"/>
  <c r="R34" i="111"/>
  <c r="Q34" i="111"/>
  <c r="I34" i="111"/>
  <c r="T34" i="111" s="1"/>
  <c r="E34" i="111"/>
  <c r="AT33" i="111"/>
  <c r="AI33" i="111"/>
  <c r="X33" i="111"/>
  <c r="W33" i="111"/>
  <c r="S33" i="111"/>
  <c r="R33" i="111"/>
  <c r="Q33" i="111"/>
  <c r="I33" i="111"/>
  <c r="T33" i="111" s="1"/>
  <c r="E33" i="111"/>
  <c r="AT32" i="111"/>
  <c r="AI32" i="111"/>
  <c r="X32" i="111"/>
  <c r="W32" i="111"/>
  <c r="S32" i="111"/>
  <c r="R32" i="111"/>
  <c r="Q32" i="111"/>
  <c r="I32" i="111"/>
  <c r="E32" i="111"/>
  <c r="AT31" i="111"/>
  <c r="AI31" i="111"/>
  <c r="X31" i="111"/>
  <c r="W31" i="111"/>
  <c r="S31" i="111"/>
  <c r="R31" i="111"/>
  <c r="Q31" i="111"/>
  <c r="I31" i="111"/>
  <c r="T31" i="111" s="1"/>
  <c r="E31" i="111"/>
  <c r="AT30" i="111"/>
  <c r="AI30" i="111"/>
  <c r="X30" i="111"/>
  <c r="W30" i="111"/>
  <c r="S30" i="111"/>
  <c r="R30" i="111"/>
  <c r="Q30" i="111"/>
  <c r="I30" i="111"/>
  <c r="T30" i="111" s="1"/>
  <c r="E30" i="111"/>
  <c r="AT29" i="111"/>
  <c r="AI29" i="111"/>
  <c r="X29" i="111"/>
  <c r="W29" i="111"/>
  <c r="S29" i="111"/>
  <c r="R29" i="111"/>
  <c r="Q29" i="111"/>
  <c r="I29" i="111"/>
  <c r="E29" i="111"/>
  <c r="AT28" i="111"/>
  <c r="AI28" i="111"/>
  <c r="X28" i="111"/>
  <c r="W28" i="111"/>
  <c r="S28" i="111"/>
  <c r="R28" i="111"/>
  <c r="Q28" i="111"/>
  <c r="I28" i="111"/>
  <c r="T28" i="111" s="1"/>
  <c r="E28" i="111"/>
  <c r="AT27" i="111"/>
  <c r="AI27" i="111"/>
  <c r="X27" i="111"/>
  <c r="W27" i="111"/>
  <c r="S27" i="111"/>
  <c r="R27" i="111"/>
  <c r="Q27" i="111"/>
  <c r="K27" i="111"/>
  <c r="I27" i="111"/>
  <c r="E27" i="111"/>
  <c r="AT26" i="111"/>
  <c r="AI26" i="111"/>
  <c r="X26" i="111"/>
  <c r="W26" i="111"/>
  <c r="S26" i="111"/>
  <c r="R26" i="111"/>
  <c r="Q26" i="111"/>
  <c r="I26" i="111"/>
  <c r="T26" i="111" s="1"/>
  <c r="E26" i="111"/>
  <c r="AT25" i="111"/>
  <c r="AI25" i="111"/>
  <c r="X25" i="111"/>
  <c r="W25" i="111"/>
  <c r="S25" i="111"/>
  <c r="R25" i="111"/>
  <c r="Q25" i="111"/>
  <c r="I25" i="111"/>
  <c r="E25" i="111"/>
  <c r="AT24" i="111"/>
  <c r="AI24" i="111"/>
  <c r="X24" i="111"/>
  <c r="W24" i="111"/>
  <c r="S24" i="111"/>
  <c r="R24" i="111"/>
  <c r="Q24" i="111"/>
  <c r="I24" i="111"/>
  <c r="T24" i="111" s="1"/>
  <c r="E24" i="111"/>
  <c r="AT23" i="111"/>
  <c r="AI23" i="111"/>
  <c r="X23" i="111"/>
  <c r="W23" i="111"/>
  <c r="S23" i="111"/>
  <c r="R23" i="111"/>
  <c r="Q23" i="111"/>
  <c r="K23" i="111"/>
  <c r="I23" i="111"/>
  <c r="T23" i="111" s="1"/>
  <c r="E23" i="111"/>
  <c r="AT22" i="111"/>
  <c r="AI22" i="111"/>
  <c r="X22" i="111"/>
  <c r="W22" i="111"/>
  <c r="S22" i="111"/>
  <c r="R22" i="111"/>
  <c r="Q22" i="111"/>
  <c r="I22" i="111"/>
  <c r="E22" i="111"/>
  <c r="AT21" i="111"/>
  <c r="AI21" i="111"/>
  <c r="X21" i="111"/>
  <c r="W21" i="111"/>
  <c r="S21" i="111"/>
  <c r="R21" i="111"/>
  <c r="Q21" i="111"/>
  <c r="I21" i="111"/>
  <c r="T21" i="111" s="1"/>
  <c r="E21" i="111"/>
  <c r="AT20" i="111"/>
  <c r="AI20" i="111"/>
  <c r="X20" i="111"/>
  <c r="W20" i="111"/>
  <c r="S20" i="111"/>
  <c r="R20" i="111"/>
  <c r="Q20" i="111"/>
  <c r="I20" i="111"/>
  <c r="T20" i="111" s="1"/>
  <c r="E20" i="111"/>
  <c r="AT19" i="111"/>
  <c r="AI19" i="111"/>
  <c r="X19" i="111"/>
  <c r="W19" i="111"/>
  <c r="S19" i="111"/>
  <c r="R19" i="111"/>
  <c r="Q19" i="111"/>
  <c r="K19" i="111"/>
  <c r="I19" i="111"/>
  <c r="E19" i="111"/>
  <c r="AT18" i="111"/>
  <c r="AI18" i="111"/>
  <c r="X18" i="111"/>
  <c r="W18" i="111"/>
  <c r="S18" i="111"/>
  <c r="R18" i="111"/>
  <c r="Q18" i="111"/>
  <c r="I18" i="111"/>
  <c r="T18" i="111" s="1"/>
  <c r="E18" i="111"/>
  <c r="AT17" i="111"/>
  <c r="AI17" i="111"/>
  <c r="X17" i="111"/>
  <c r="W17" i="111"/>
  <c r="S17" i="111"/>
  <c r="R17" i="111"/>
  <c r="Q17" i="111"/>
  <c r="I17" i="111"/>
  <c r="E17" i="111"/>
  <c r="AT16" i="111"/>
  <c r="AI16" i="111"/>
  <c r="X16" i="111"/>
  <c r="W16" i="111"/>
  <c r="S16" i="111"/>
  <c r="R16" i="111"/>
  <c r="Q16" i="111"/>
  <c r="I16" i="111"/>
  <c r="T16" i="111" s="1"/>
  <c r="E16" i="111"/>
  <c r="AT15" i="111"/>
  <c r="AI15" i="111"/>
  <c r="X15" i="111"/>
  <c r="W15" i="111"/>
  <c r="S15" i="111"/>
  <c r="R15" i="111"/>
  <c r="Q15" i="111"/>
  <c r="K15" i="111"/>
  <c r="I15" i="111"/>
  <c r="E15" i="111"/>
  <c r="AT14" i="111"/>
  <c r="AI14" i="111"/>
  <c r="X14" i="111"/>
  <c r="W14" i="111"/>
  <c r="S14" i="111"/>
  <c r="R14" i="111"/>
  <c r="Q14" i="111"/>
  <c r="I14" i="111"/>
  <c r="E14" i="111"/>
  <c r="AT13" i="111"/>
  <c r="AI13" i="111"/>
  <c r="X13" i="111"/>
  <c r="W13" i="111"/>
  <c r="S13" i="111"/>
  <c r="R13" i="111"/>
  <c r="Q13" i="111"/>
  <c r="I13" i="111"/>
  <c r="T13" i="111" s="1"/>
  <c r="E13" i="111"/>
  <c r="AT12" i="111"/>
  <c r="AI12" i="111"/>
  <c r="X12" i="111"/>
  <c r="W12" i="111"/>
  <c r="S12" i="111"/>
  <c r="R12" i="111"/>
  <c r="Q12" i="111"/>
  <c r="I12" i="111"/>
  <c r="E12" i="111"/>
  <c r="AT11" i="111"/>
  <c r="X11" i="111"/>
  <c r="W11" i="111"/>
  <c r="S11" i="111"/>
  <c r="R11" i="111"/>
  <c r="Q11" i="111"/>
  <c r="I11" i="111"/>
  <c r="T11" i="111" s="1"/>
  <c r="E11" i="111"/>
  <c r="AT10" i="111"/>
  <c r="X10" i="111"/>
  <c r="W10" i="111"/>
  <c r="S10" i="111"/>
  <c r="R10" i="111"/>
  <c r="T10" i="111" s="1"/>
  <c r="Q10" i="111"/>
  <c r="K10" i="111"/>
  <c r="I10" i="111"/>
  <c r="E10" i="111"/>
  <c r="AT9" i="111"/>
  <c r="X9" i="111"/>
  <c r="W9" i="111"/>
  <c r="T9" i="111"/>
  <c r="S9" i="111"/>
  <c r="R9" i="111"/>
  <c r="Q9" i="111"/>
  <c r="I9" i="111"/>
  <c r="K9" i="111" s="1"/>
  <c r="E9" i="111"/>
  <c r="AT8" i="111"/>
  <c r="X8" i="111"/>
  <c r="W8" i="111"/>
  <c r="S8" i="111"/>
  <c r="R8" i="111"/>
  <c r="T8" i="111" s="1"/>
  <c r="Q8" i="111"/>
  <c r="I8" i="111"/>
  <c r="K8" i="111" s="1"/>
  <c r="E8" i="111"/>
  <c r="R6" i="111"/>
  <c r="T15" i="115" l="1"/>
  <c r="T31" i="115"/>
  <c r="T13" i="115"/>
  <c r="T29" i="115"/>
  <c r="T9" i="115"/>
  <c r="T10" i="115"/>
  <c r="T27" i="115"/>
  <c r="T11" i="115"/>
  <c r="T25" i="115"/>
  <c r="T8" i="115"/>
  <c r="T12" i="115"/>
  <c r="T14" i="115"/>
  <c r="T16" i="115"/>
  <c r="T18" i="115"/>
  <c r="T20" i="115"/>
  <c r="T22" i="115"/>
  <c r="T24" i="115"/>
  <c r="T26" i="115"/>
  <c r="T28" i="115"/>
  <c r="T30" i="115"/>
  <c r="T32" i="115"/>
  <c r="T34" i="115"/>
  <c r="T29" i="111"/>
  <c r="T32" i="111"/>
  <c r="T12" i="111"/>
  <c r="T15" i="111"/>
  <c r="K12" i="115"/>
  <c r="K13" i="115"/>
  <c r="K14" i="115"/>
  <c r="K15" i="115"/>
  <c r="K16" i="115"/>
  <c r="K17" i="115"/>
  <c r="K18" i="115"/>
  <c r="K19" i="115"/>
  <c r="K20" i="115"/>
  <c r="K21" i="115"/>
  <c r="K22" i="115"/>
  <c r="K23" i="115"/>
  <c r="K24" i="115"/>
  <c r="K25" i="115"/>
  <c r="K26" i="115"/>
  <c r="K27" i="115"/>
  <c r="K28" i="115"/>
  <c r="K29" i="115"/>
  <c r="K30" i="115"/>
  <c r="K31" i="115"/>
  <c r="K32" i="115"/>
  <c r="K33" i="115"/>
  <c r="K34" i="115"/>
  <c r="K11" i="115"/>
  <c r="K24" i="111"/>
  <c r="K29" i="111"/>
  <c r="K31" i="111"/>
  <c r="K33" i="111"/>
  <c r="K18" i="111"/>
  <c r="K26" i="111"/>
  <c r="K13" i="111"/>
  <c r="K21" i="111"/>
  <c r="K12" i="111"/>
  <c r="T17" i="111"/>
  <c r="K20" i="111"/>
  <c r="T25" i="111"/>
  <c r="K28" i="111"/>
  <c r="K16" i="111"/>
  <c r="T14" i="111"/>
  <c r="K17" i="111"/>
  <c r="T22" i="111"/>
  <c r="K25" i="111"/>
  <c r="K30" i="111"/>
  <c r="K32" i="111"/>
  <c r="K34" i="111"/>
  <c r="K11" i="111"/>
  <c r="K14" i="111"/>
  <c r="T19" i="111"/>
  <c r="K22" i="111"/>
  <c r="T27" i="111"/>
  <c r="AU9" i="73" l="1"/>
  <c r="AU10" i="73"/>
  <c r="AU11" i="73"/>
  <c r="AU12" i="73"/>
  <c r="AU13" i="73"/>
  <c r="AU14" i="73"/>
  <c r="AU15" i="73"/>
  <c r="AU16" i="73"/>
  <c r="AU17" i="73"/>
  <c r="AU18" i="73"/>
  <c r="AU19" i="73"/>
  <c r="AU20" i="73"/>
  <c r="AU21" i="73"/>
  <c r="AU22" i="73"/>
  <c r="AU23" i="73"/>
  <c r="AU24" i="73"/>
  <c r="AU25" i="73"/>
  <c r="AU26" i="73"/>
  <c r="AU27" i="73"/>
  <c r="AU28" i="73"/>
  <c r="AU29" i="73"/>
  <c r="AU30" i="73"/>
  <c r="AU31" i="73"/>
  <c r="AU32" i="73"/>
  <c r="AU33" i="73"/>
  <c r="AU34" i="73"/>
  <c r="AU8" i="73"/>
  <c r="AT34" i="107" l="1"/>
  <c r="AI34" i="107"/>
  <c r="X34" i="107"/>
  <c r="W34" i="107"/>
  <c r="S34" i="107"/>
  <c r="R34" i="107"/>
  <c r="Q34" i="107"/>
  <c r="I34" i="107"/>
  <c r="E34" i="107"/>
  <c r="AT33" i="107"/>
  <c r="AI33" i="107"/>
  <c r="X33" i="107"/>
  <c r="W33" i="107"/>
  <c r="S33" i="107"/>
  <c r="R33" i="107"/>
  <c r="Q33" i="107"/>
  <c r="I33" i="107"/>
  <c r="E33" i="107"/>
  <c r="AT32" i="107"/>
  <c r="AI32" i="107"/>
  <c r="X32" i="107"/>
  <c r="W32" i="107"/>
  <c r="S32" i="107"/>
  <c r="R32" i="107"/>
  <c r="Q32" i="107"/>
  <c r="I32" i="107"/>
  <c r="E32" i="107"/>
  <c r="AT31" i="107"/>
  <c r="AI31" i="107"/>
  <c r="X31" i="107"/>
  <c r="W31" i="107"/>
  <c r="S31" i="107"/>
  <c r="R31" i="107"/>
  <c r="Q31" i="107"/>
  <c r="I31" i="107"/>
  <c r="E31" i="107"/>
  <c r="AT30" i="107"/>
  <c r="AI30" i="107"/>
  <c r="X30" i="107"/>
  <c r="W30" i="107"/>
  <c r="S30" i="107"/>
  <c r="R30" i="107"/>
  <c r="Q30" i="107"/>
  <c r="I30" i="107"/>
  <c r="E30" i="107"/>
  <c r="AT29" i="107"/>
  <c r="AI29" i="107"/>
  <c r="X29" i="107"/>
  <c r="W29" i="107"/>
  <c r="S29" i="107"/>
  <c r="R29" i="107"/>
  <c r="Q29" i="107"/>
  <c r="I29" i="107"/>
  <c r="E29" i="107"/>
  <c r="AT28" i="107"/>
  <c r="AI28" i="107"/>
  <c r="X28" i="107"/>
  <c r="W28" i="107"/>
  <c r="S28" i="107"/>
  <c r="R28" i="107"/>
  <c r="Q28" i="107"/>
  <c r="I28" i="107"/>
  <c r="E28" i="107"/>
  <c r="AT27" i="107"/>
  <c r="AI27" i="107"/>
  <c r="X27" i="107"/>
  <c r="W27" i="107"/>
  <c r="S27" i="107"/>
  <c r="R27" i="107"/>
  <c r="Q27" i="107"/>
  <c r="I27" i="107"/>
  <c r="E27" i="107"/>
  <c r="AT26" i="107"/>
  <c r="AI26" i="107"/>
  <c r="X26" i="107"/>
  <c r="W26" i="107"/>
  <c r="S26" i="107"/>
  <c r="R26" i="107"/>
  <c r="Q26" i="107"/>
  <c r="I26" i="107"/>
  <c r="E26" i="107"/>
  <c r="AT25" i="107"/>
  <c r="AI25" i="107"/>
  <c r="X25" i="107"/>
  <c r="W25" i="107"/>
  <c r="S25" i="107"/>
  <c r="R25" i="107"/>
  <c r="Q25" i="107"/>
  <c r="I25" i="107"/>
  <c r="K25" i="107" s="1"/>
  <c r="E25" i="107"/>
  <c r="AT24" i="107"/>
  <c r="AI24" i="107"/>
  <c r="X24" i="107"/>
  <c r="W24" i="107"/>
  <c r="S24" i="107"/>
  <c r="R24" i="107"/>
  <c r="Q24" i="107"/>
  <c r="I24" i="107"/>
  <c r="E24" i="107"/>
  <c r="AT23" i="107"/>
  <c r="AI23" i="107"/>
  <c r="X23" i="107"/>
  <c r="W23" i="107"/>
  <c r="S23" i="107"/>
  <c r="R23" i="107"/>
  <c r="Q23" i="107"/>
  <c r="I23" i="107"/>
  <c r="K23" i="107" s="1"/>
  <c r="E23" i="107"/>
  <c r="AT22" i="107"/>
  <c r="AI22" i="107"/>
  <c r="X22" i="107"/>
  <c r="W22" i="107"/>
  <c r="S22" i="107"/>
  <c r="R22" i="107"/>
  <c r="Q22" i="107"/>
  <c r="I22" i="107"/>
  <c r="E22" i="107"/>
  <c r="AT21" i="107"/>
  <c r="AI21" i="107"/>
  <c r="X21" i="107"/>
  <c r="W21" i="107"/>
  <c r="S21" i="107"/>
  <c r="R21" i="107"/>
  <c r="Q21" i="107"/>
  <c r="I21" i="107"/>
  <c r="E21" i="107"/>
  <c r="AT20" i="107"/>
  <c r="AI20" i="107"/>
  <c r="X20" i="107"/>
  <c r="W20" i="107"/>
  <c r="S20" i="107"/>
  <c r="R20" i="107"/>
  <c r="Q20" i="107"/>
  <c r="I20" i="107"/>
  <c r="E20" i="107"/>
  <c r="AT19" i="107"/>
  <c r="AI19" i="107"/>
  <c r="X19" i="107"/>
  <c r="W19" i="107"/>
  <c r="S19" i="107"/>
  <c r="R19" i="107"/>
  <c r="Q19" i="107"/>
  <c r="I19" i="107"/>
  <c r="K19" i="107" s="1"/>
  <c r="E19" i="107"/>
  <c r="AT18" i="107"/>
  <c r="AI18" i="107"/>
  <c r="X18" i="107"/>
  <c r="W18" i="107"/>
  <c r="S18" i="107"/>
  <c r="R18" i="107"/>
  <c r="Q18" i="107"/>
  <c r="I18" i="107"/>
  <c r="E18" i="107"/>
  <c r="AT17" i="107"/>
  <c r="AI17" i="107"/>
  <c r="X17" i="107"/>
  <c r="W17" i="107"/>
  <c r="S17" i="107"/>
  <c r="R17" i="107"/>
  <c r="Q17" i="107"/>
  <c r="I17" i="107"/>
  <c r="K17" i="107" s="1"/>
  <c r="E17" i="107"/>
  <c r="AT16" i="107"/>
  <c r="AI16" i="107"/>
  <c r="X16" i="107"/>
  <c r="W16" i="107"/>
  <c r="S16" i="107"/>
  <c r="R16" i="107"/>
  <c r="Q16" i="107"/>
  <c r="I16" i="107"/>
  <c r="E16" i="107"/>
  <c r="AT15" i="107"/>
  <c r="AI15" i="107"/>
  <c r="X15" i="107"/>
  <c r="W15" i="107"/>
  <c r="S15" i="107"/>
  <c r="R15" i="107"/>
  <c r="Q15" i="107"/>
  <c r="I15" i="107"/>
  <c r="K15" i="107" s="1"/>
  <c r="E15" i="107"/>
  <c r="AT14" i="107"/>
  <c r="AI14" i="107"/>
  <c r="X14" i="107"/>
  <c r="W14" i="107"/>
  <c r="S14" i="107"/>
  <c r="R14" i="107"/>
  <c r="Q14" i="107"/>
  <c r="I14" i="107"/>
  <c r="E14" i="107"/>
  <c r="AT13" i="107"/>
  <c r="AI13" i="107"/>
  <c r="X13" i="107"/>
  <c r="W13" i="107"/>
  <c r="S13" i="107"/>
  <c r="R13" i="107"/>
  <c r="Q13" i="107"/>
  <c r="I13" i="107"/>
  <c r="E13" i="107"/>
  <c r="AT12" i="107"/>
  <c r="AI12" i="107"/>
  <c r="X12" i="107"/>
  <c r="W12" i="107"/>
  <c r="S12" i="107"/>
  <c r="R12" i="107"/>
  <c r="Q12" i="107"/>
  <c r="I12" i="107"/>
  <c r="E12" i="107"/>
  <c r="AT11" i="107"/>
  <c r="X11" i="107"/>
  <c r="W11" i="107"/>
  <c r="S11" i="107"/>
  <c r="R11" i="107"/>
  <c r="Q11" i="107"/>
  <c r="I11" i="107"/>
  <c r="T11" i="107" s="1"/>
  <c r="E11" i="107"/>
  <c r="AT10" i="107"/>
  <c r="X10" i="107"/>
  <c r="W10" i="107"/>
  <c r="S10" i="107"/>
  <c r="R10" i="107"/>
  <c r="Q10" i="107"/>
  <c r="I10" i="107"/>
  <c r="K10" i="107" s="1"/>
  <c r="E10" i="107"/>
  <c r="AT9" i="107"/>
  <c r="X9" i="107"/>
  <c r="W9" i="107"/>
  <c r="T9" i="107"/>
  <c r="S9" i="107"/>
  <c r="R9" i="107"/>
  <c r="Q9" i="107"/>
  <c r="I9" i="107"/>
  <c r="K9" i="107" s="1"/>
  <c r="E9" i="107"/>
  <c r="AT8" i="107"/>
  <c r="X8" i="107"/>
  <c r="W8" i="107"/>
  <c r="S8" i="107"/>
  <c r="R8" i="107"/>
  <c r="Q8" i="107"/>
  <c r="I8" i="107"/>
  <c r="K8" i="107" s="1"/>
  <c r="E8" i="107"/>
  <c r="R6" i="107"/>
  <c r="AU9" i="80"/>
  <c r="AU10" i="80"/>
  <c r="AU11" i="80"/>
  <c r="AU12" i="80"/>
  <c r="AU13" i="80"/>
  <c r="AU14" i="80"/>
  <c r="AU15" i="80"/>
  <c r="AU16" i="80"/>
  <c r="AU17" i="80"/>
  <c r="AU18" i="80"/>
  <c r="AU19" i="80"/>
  <c r="AU20" i="80"/>
  <c r="AU21" i="80"/>
  <c r="AU22" i="80"/>
  <c r="AU23" i="80"/>
  <c r="AU24" i="80"/>
  <c r="AU25" i="80"/>
  <c r="AU26" i="80"/>
  <c r="AU27" i="80"/>
  <c r="AU28" i="80"/>
  <c r="AU29" i="80"/>
  <c r="AU30" i="80"/>
  <c r="AU31" i="80"/>
  <c r="AU32" i="80"/>
  <c r="AU33" i="80"/>
  <c r="AU34" i="80"/>
  <c r="AU8" i="80"/>
  <c r="Y8" i="80"/>
  <c r="AT9" i="83"/>
  <c r="AT10" i="83"/>
  <c r="AT11" i="83"/>
  <c r="AT12" i="83"/>
  <c r="AT13" i="83"/>
  <c r="AT14" i="83"/>
  <c r="AT15" i="83"/>
  <c r="AT16" i="83"/>
  <c r="AT17" i="83"/>
  <c r="AT18" i="83"/>
  <c r="AT19" i="83"/>
  <c r="AT20" i="83"/>
  <c r="AT21" i="83"/>
  <c r="AT22" i="83"/>
  <c r="AT23" i="83"/>
  <c r="AT24" i="83"/>
  <c r="AT25" i="83"/>
  <c r="AT26" i="83"/>
  <c r="AT27" i="83"/>
  <c r="AT28" i="83"/>
  <c r="AT29" i="83"/>
  <c r="AT30" i="83"/>
  <c r="AT31" i="83"/>
  <c r="AT32" i="83"/>
  <c r="AT33" i="83"/>
  <c r="AT34" i="83"/>
  <c r="AT8" i="83"/>
  <c r="AT9" i="65"/>
  <c r="AT10" i="65"/>
  <c r="AT11" i="65"/>
  <c r="AT12" i="65"/>
  <c r="AT13" i="65"/>
  <c r="AT14" i="65"/>
  <c r="AT15" i="65"/>
  <c r="AT16" i="65"/>
  <c r="AT17" i="65"/>
  <c r="AT18" i="65"/>
  <c r="AT19" i="65"/>
  <c r="AT20" i="65"/>
  <c r="AT21" i="65"/>
  <c r="AT22" i="65"/>
  <c r="AT23" i="65"/>
  <c r="AT24" i="65"/>
  <c r="AT25" i="65"/>
  <c r="AT26" i="65"/>
  <c r="AT27" i="65"/>
  <c r="AT28" i="65"/>
  <c r="AT29" i="65"/>
  <c r="AT30" i="65"/>
  <c r="AT31" i="65"/>
  <c r="AT32" i="65"/>
  <c r="AT33" i="65"/>
  <c r="AT34" i="65"/>
  <c r="AT8" i="65"/>
  <c r="AT9" i="58"/>
  <c r="AT10" i="58"/>
  <c r="AT11" i="58"/>
  <c r="AT12" i="58"/>
  <c r="AT13" i="58"/>
  <c r="AT14" i="58"/>
  <c r="AT15" i="58"/>
  <c r="AT16" i="58"/>
  <c r="AT17" i="58"/>
  <c r="AT18" i="58"/>
  <c r="AT19" i="58"/>
  <c r="AT20" i="58"/>
  <c r="AT21" i="58"/>
  <c r="AT22" i="58"/>
  <c r="AT23" i="58"/>
  <c r="AT24" i="58"/>
  <c r="AT25" i="58"/>
  <c r="AT26" i="58"/>
  <c r="AT27" i="58"/>
  <c r="AT28" i="58"/>
  <c r="AT29" i="58"/>
  <c r="AT30" i="58"/>
  <c r="AT31" i="58"/>
  <c r="AT32" i="58"/>
  <c r="AT33" i="58"/>
  <c r="AT34" i="58"/>
  <c r="AT8" i="58"/>
  <c r="S9" i="58"/>
  <c r="S10" i="58"/>
  <c r="S11" i="58"/>
  <c r="S12" i="58"/>
  <c r="S13" i="58"/>
  <c r="S14" i="58"/>
  <c r="S15" i="58"/>
  <c r="S16" i="58"/>
  <c r="S17" i="58"/>
  <c r="S18" i="58"/>
  <c r="S19" i="58"/>
  <c r="S20" i="58"/>
  <c r="S21" i="58"/>
  <c r="S22" i="58"/>
  <c r="S23" i="58"/>
  <c r="S24" i="58"/>
  <c r="S25" i="58"/>
  <c r="S26" i="58"/>
  <c r="S27" i="58"/>
  <c r="S28" i="58"/>
  <c r="S29" i="58"/>
  <c r="S30" i="58"/>
  <c r="S31" i="58"/>
  <c r="S32" i="58"/>
  <c r="S33" i="58"/>
  <c r="S34" i="58"/>
  <c r="I34" i="58"/>
  <c r="T12" i="107" l="1"/>
  <c r="T14" i="107"/>
  <c r="T16" i="107"/>
  <c r="T18" i="107"/>
  <c r="T20" i="107"/>
  <c r="T22" i="107"/>
  <c r="T24" i="107"/>
  <c r="T26" i="107"/>
  <c r="T28" i="107"/>
  <c r="T30" i="107"/>
  <c r="T32" i="107"/>
  <c r="T34" i="107"/>
  <c r="T8" i="107"/>
  <c r="T13" i="107"/>
  <c r="T21" i="107"/>
  <c r="T27" i="107"/>
  <c r="T29" i="107"/>
  <c r="T31" i="107"/>
  <c r="T33" i="107"/>
  <c r="T10" i="107"/>
  <c r="K13" i="107"/>
  <c r="K27" i="107"/>
  <c r="K29" i="107"/>
  <c r="K30" i="107"/>
  <c r="K32" i="107"/>
  <c r="K11" i="107"/>
  <c r="K18" i="107"/>
  <c r="K28" i="107"/>
  <c r="K34" i="107"/>
  <c r="K12" i="107"/>
  <c r="K14" i="107"/>
  <c r="K16" i="107"/>
  <c r="K20" i="107"/>
  <c r="K22" i="107"/>
  <c r="K24" i="107"/>
  <c r="K26" i="107"/>
  <c r="K31" i="107"/>
  <c r="K21" i="107"/>
  <c r="K33" i="107"/>
  <c r="T15" i="107"/>
  <c r="T17" i="107"/>
  <c r="T19" i="107"/>
  <c r="T23" i="107"/>
  <c r="T25" i="107"/>
  <c r="O47" i="104"/>
  <c r="O48" i="104"/>
  <c r="O49" i="104"/>
  <c r="O50" i="104"/>
  <c r="O51" i="104"/>
  <c r="O52" i="104"/>
  <c r="O53" i="104"/>
  <c r="O54" i="104"/>
  <c r="O55" i="104"/>
  <c r="O56" i="104"/>
  <c r="O57" i="104"/>
  <c r="O58" i="104"/>
  <c r="O59" i="104"/>
  <c r="O60" i="104"/>
  <c r="O61" i="104"/>
  <c r="O62" i="104"/>
  <c r="O63" i="104"/>
  <c r="O64" i="104"/>
  <c r="O65" i="104"/>
  <c r="O66" i="104"/>
  <c r="O67" i="104"/>
  <c r="O68" i="104"/>
  <c r="O69" i="104"/>
  <c r="O70" i="104"/>
  <c r="O71" i="104"/>
  <c r="O72" i="104"/>
  <c r="O73" i="104"/>
  <c r="O74" i="104"/>
  <c r="O75" i="104"/>
  <c r="O76" i="104"/>
  <c r="O77" i="104"/>
  <c r="O78" i="104"/>
  <c r="O79" i="104"/>
  <c r="O80" i="104"/>
  <c r="O81" i="104"/>
  <c r="O82" i="104"/>
  <c r="O83" i="104"/>
  <c r="O84" i="104"/>
  <c r="O85" i="104"/>
  <c r="O86" i="104"/>
  <c r="O87" i="104"/>
  <c r="O88" i="104"/>
  <c r="O89" i="104"/>
  <c r="O90" i="104"/>
  <c r="O91" i="104"/>
  <c r="O92" i="104"/>
  <c r="O93" i="104"/>
  <c r="O94" i="104"/>
  <c r="O95" i="104"/>
  <c r="O96" i="104"/>
  <c r="O97" i="104"/>
  <c r="O98" i="104"/>
  <c r="O99" i="104"/>
  <c r="O100" i="104"/>
  <c r="O101" i="104"/>
  <c r="O102" i="104"/>
  <c r="O103" i="104"/>
  <c r="O104" i="104"/>
  <c r="O105" i="104"/>
  <c r="O106" i="104"/>
  <c r="O107" i="104"/>
  <c r="O108" i="104"/>
  <c r="O109" i="104"/>
  <c r="O110" i="104"/>
  <c r="O111" i="104"/>
  <c r="O112" i="104"/>
  <c r="O113" i="104"/>
  <c r="O114" i="104"/>
  <c r="O115" i="104"/>
  <c r="O116" i="104"/>
  <c r="O117" i="104"/>
  <c r="O118" i="104"/>
  <c r="O119" i="104"/>
  <c r="O120" i="104"/>
  <c r="O121" i="104"/>
  <c r="O122" i="104"/>
  <c r="O123" i="104"/>
  <c r="O124" i="104"/>
  <c r="O125" i="104"/>
  <c r="O126" i="104"/>
  <c r="O127" i="104"/>
  <c r="O128" i="104"/>
  <c r="O129" i="104"/>
  <c r="O130" i="104"/>
  <c r="O131" i="104"/>
  <c r="O132" i="104"/>
  <c r="O133" i="104"/>
  <c r="O134" i="104"/>
  <c r="O135" i="104"/>
  <c r="O136" i="104"/>
  <c r="O137" i="104"/>
  <c r="O138" i="104"/>
  <c r="O139" i="104"/>
  <c r="O140" i="104"/>
  <c r="O141" i="104"/>
  <c r="O142" i="104"/>
  <c r="O143" i="104"/>
  <c r="O144" i="104"/>
  <c r="O145" i="104"/>
  <c r="O146" i="104"/>
  <c r="O147" i="104"/>
  <c r="O148" i="104"/>
  <c r="O149" i="104"/>
  <c r="O150" i="104"/>
  <c r="O151" i="104"/>
  <c r="O152" i="104"/>
  <c r="O153" i="104"/>
  <c r="O154" i="104"/>
  <c r="O155" i="104"/>
  <c r="O156" i="104"/>
  <c r="O157" i="104"/>
  <c r="O158" i="104"/>
  <c r="O159" i="104"/>
  <c r="O160" i="104"/>
  <c r="O161" i="104"/>
  <c r="O162" i="104"/>
  <c r="O163" i="104"/>
  <c r="O164" i="104"/>
  <c r="O165" i="104"/>
  <c r="O166" i="104"/>
  <c r="O167" i="104"/>
  <c r="O168" i="104"/>
  <c r="O169" i="104"/>
  <c r="O170" i="104"/>
  <c r="O171" i="104"/>
  <c r="O172" i="104"/>
  <c r="O173" i="104"/>
  <c r="O174" i="104"/>
  <c r="O175" i="104"/>
  <c r="O176" i="104"/>
  <c r="O177" i="104"/>
  <c r="O178" i="104"/>
  <c r="O179" i="104"/>
  <c r="O180" i="104"/>
  <c r="O181" i="104"/>
  <c r="O182" i="104"/>
  <c r="O183" i="104"/>
  <c r="O184" i="104"/>
  <c r="O185" i="104"/>
  <c r="O186" i="104"/>
  <c r="O187" i="104"/>
  <c r="O188" i="104"/>
  <c r="O189" i="104"/>
  <c r="O190" i="104"/>
  <c r="O191" i="104"/>
  <c r="O192" i="104"/>
  <c r="O193" i="104"/>
  <c r="O194" i="104"/>
  <c r="O195" i="104"/>
  <c r="O196" i="104"/>
  <c r="O197" i="104"/>
  <c r="O198" i="104"/>
  <c r="O199" i="104"/>
  <c r="O200" i="104"/>
  <c r="O201" i="104"/>
  <c r="O202" i="104"/>
  <c r="O203" i="104"/>
  <c r="O204" i="104"/>
  <c r="O205" i="104"/>
  <c r="O206" i="104"/>
  <c r="O207" i="104"/>
  <c r="O208" i="104"/>
  <c r="O209" i="104"/>
  <c r="O210" i="104"/>
  <c r="O211" i="104"/>
  <c r="O212" i="104"/>
  <c r="O213" i="104"/>
  <c r="O214" i="104"/>
  <c r="O215" i="104"/>
  <c r="O216" i="104"/>
  <c r="O217" i="104"/>
  <c r="O218" i="104"/>
  <c r="O219" i="104"/>
  <c r="O220" i="104"/>
  <c r="O221" i="104"/>
  <c r="O222" i="104"/>
  <c r="O223" i="104"/>
  <c r="O224" i="104"/>
  <c r="O225" i="104"/>
  <c r="O226" i="104"/>
  <c r="O227" i="104"/>
  <c r="O228" i="104"/>
  <c r="O229" i="104"/>
  <c r="O230" i="104"/>
  <c r="O231" i="104"/>
  <c r="O232" i="104"/>
  <c r="O233" i="104"/>
  <c r="O234" i="104"/>
  <c r="O235" i="104"/>
  <c r="O236" i="104"/>
  <c r="O237" i="104"/>
  <c r="O238" i="104"/>
  <c r="O239" i="104"/>
  <c r="O240" i="104"/>
  <c r="O241" i="104"/>
  <c r="O242" i="104"/>
  <c r="O243" i="104"/>
  <c r="O244" i="104"/>
  <c r="O245" i="104"/>
  <c r="O246" i="104"/>
  <c r="O247" i="104"/>
  <c r="O248" i="104"/>
  <c r="O249" i="104"/>
  <c r="O250" i="104"/>
  <c r="O251" i="104"/>
  <c r="O252" i="104"/>
  <c r="O253" i="104"/>
  <c r="O254" i="104"/>
  <c r="O255" i="104"/>
  <c r="O256" i="104"/>
  <c r="O257" i="104"/>
  <c r="O258" i="104"/>
  <c r="O259" i="104"/>
  <c r="O260" i="104"/>
  <c r="O261" i="104"/>
  <c r="O262" i="104"/>
  <c r="O263" i="104"/>
  <c r="O264" i="104"/>
  <c r="O265" i="104"/>
  <c r="O266" i="104"/>
  <c r="O267" i="104"/>
  <c r="O268" i="104"/>
  <c r="O269" i="104"/>
  <c r="O270" i="104"/>
  <c r="O271" i="104"/>
  <c r="O272" i="104"/>
  <c r="O273" i="104"/>
  <c r="O274" i="104"/>
  <c r="O275" i="104"/>
  <c r="O276" i="104"/>
  <c r="O277" i="104"/>
  <c r="O278" i="104"/>
  <c r="O279" i="104"/>
  <c r="O280" i="104"/>
  <c r="O281" i="104"/>
  <c r="O282" i="104"/>
  <c r="O283" i="104"/>
  <c r="O284" i="104"/>
  <c r="O285" i="104"/>
  <c r="O286" i="104"/>
  <c r="O287" i="104"/>
  <c r="O288" i="104"/>
  <c r="O289" i="104"/>
  <c r="O290" i="104"/>
  <c r="O291" i="104"/>
  <c r="O292" i="104"/>
  <c r="O293" i="104"/>
  <c r="O294" i="104"/>
  <c r="O295" i="104"/>
  <c r="O296" i="104"/>
  <c r="O297" i="104"/>
  <c r="O298" i="104"/>
  <c r="O299" i="104"/>
  <c r="O300" i="104"/>
  <c r="O301" i="104"/>
  <c r="O302" i="104"/>
  <c r="O303" i="104"/>
  <c r="O304" i="104"/>
  <c r="O305" i="104"/>
  <c r="O306" i="104"/>
  <c r="O307" i="104"/>
  <c r="O308" i="104"/>
  <c r="O309" i="104"/>
  <c r="O310" i="104"/>
  <c r="O311" i="104"/>
  <c r="O312" i="104"/>
  <c r="O313" i="104"/>
  <c r="O314" i="104"/>
  <c r="O315" i="104"/>
  <c r="O316" i="104"/>
  <c r="O317" i="104"/>
  <c r="O318" i="104"/>
  <c r="O319" i="104"/>
  <c r="O320" i="104"/>
  <c r="O321" i="104"/>
  <c r="O322" i="104"/>
  <c r="O323" i="104"/>
  <c r="O324" i="104"/>
  <c r="O325" i="104"/>
  <c r="O326" i="104"/>
  <c r="O327" i="104"/>
  <c r="O328" i="104"/>
  <c r="O329" i="104"/>
  <c r="O330" i="104"/>
  <c r="O331" i="104"/>
  <c r="O332" i="104"/>
  <c r="O333" i="104"/>
  <c r="O334" i="104"/>
  <c r="O335" i="104"/>
  <c r="O336" i="104"/>
  <c r="O337" i="104"/>
  <c r="O338" i="104"/>
  <c r="O339" i="104"/>
  <c r="O340" i="104"/>
  <c r="O341" i="104"/>
  <c r="O342" i="104"/>
  <c r="O343" i="104"/>
  <c r="O344" i="104"/>
  <c r="O345" i="104"/>
  <c r="O346" i="104"/>
  <c r="O347" i="104"/>
  <c r="O348" i="104"/>
  <c r="O349" i="104"/>
  <c r="O350" i="104"/>
  <c r="O351" i="104"/>
  <c r="O352" i="104"/>
  <c r="O353" i="104"/>
  <c r="O354" i="104"/>
  <c r="O355" i="104"/>
  <c r="O356" i="104"/>
  <c r="O357" i="104"/>
  <c r="O358" i="104"/>
  <c r="O359" i="104"/>
  <c r="O360" i="104"/>
  <c r="O361" i="104"/>
  <c r="O362" i="104"/>
  <c r="O363" i="104"/>
  <c r="O364" i="104"/>
  <c r="O365" i="104"/>
  <c r="O366" i="104"/>
  <c r="O367" i="104"/>
  <c r="O368" i="104"/>
  <c r="O369" i="104"/>
  <c r="O46" i="104"/>
  <c r="O17" i="104" s="1"/>
  <c r="Y10" i="119" l="1"/>
  <c r="R21" i="104"/>
  <c r="P15" i="104"/>
  <c r="Z10" i="80"/>
  <c r="Y10" i="65"/>
  <c r="S37" i="104"/>
  <c r="AB30" i="107" s="1"/>
  <c r="Q28" i="104"/>
  <c r="O18" i="104"/>
  <c r="V42" i="104"/>
  <c r="U40" i="104"/>
  <c r="AD33" i="107" s="1"/>
  <c r="T39" i="104"/>
  <c r="S38" i="104"/>
  <c r="AB31" i="107" s="1"/>
  <c r="R37" i="104"/>
  <c r="AA30" i="107" s="1"/>
  <c r="Q36" i="104"/>
  <c r="P35" i="104"/>
  <c r="V34" i="104"/>
  <c r="U32" i="104"/>
  <c r="AD25" i="107" s="1"/>
  <c r="T31" i="104"/>
  <c r="S30" i="104"/>
  <c r="R29" i="104"/>
  <c r="P28" i="104"/>
  <c r="O27" i="104"/>
  <c r="U25" i="104"/>
  <c r="T24" i="104"/>
  <c r="S23" i="104"/>
  <c r="R22" i="104"/>
  <c r="Q21" i="104"/>
  <c r="P20" i="104"/>
  <c r="O19" i="104"/>
  <c r="U17" i="104"/>
  <c r="T16" i="104"/>
  <c r="T38" i="104"/>
  <c r="U31" i="104"/>
  <c r="AD24" i="107" s="1"/>
  <c r="P19" i="104"/>
  <c r="O15" i="104"/>
  <c r="U41" i="104"/>
  <c r="AD34" i="107" s="1"/>
  <c r="T40" i="104"/>
  <c r="S39" i="104"/>
  <c r="AB32" i="107" s="1"/>
  <c r="R38" i="104"/>
  <c r="AA31" i="107" s="1"/>
  <c r="Q37" i="104"/>
  <c r="P36" i="104"/>
  <c r="V35" i="104"/>
  <c r="U33" i="104"/>
  <c r="AD26" i="107" s="1"/>
  <c r="T32" i="104"/>
  <c r="S31" i="104"/>
  <c r="R30" i="104"/>
  <c r="Q29" i="104"/>
  <c r="O28" i="104"/>
  <c r="U26" i="104"/>
  <c r="T25" i="104"/>
  <c r="S24" i="104"/>
  <c r="R23" i="104"/>
  <c r="Q22" i="104"/>
  <c r="P21" i="104"/>
  <c r="O20" i="104"/>
  <c r="U18" i="104"/>
  <c r="T17" i="104"/>
  <c r="S16" i="104"/>
  <c r="V41" i="104"/>
  <c r="V33" i="104"/>
  <c r="U24" i="104"/>
  <c r="T23" i="104"/>
  <c r="U15" i="104"/>
  <c r="T41" i="104"/>
  <c r="S40" i="104"/>
  <c r="AB33" i="107" s="1"/>
  <c r="R39" i="104"/>
  <c r="AA32" i="107" s="1"/>
  <c r="Q38" i="104"/>
  <c r="P37" i="104"/>
  <c r="V36" i="104"/>
  <c r="U34" i="104"/>
  <c r="AD27" i="107" s="1"/>
  <c r="T33" i="104"/>
  <c r="S32" i="104"/>
  <c r="AB25" i="107" s="1"/>
  <c r="R31" i="104"/>
  <c r="AA24" i="107" s="1"/>
  <c r="Q30" i="104"/>
  <c r="P29" i="104"/>
  <c r="U27" i="104"/>
  <c r="T26" i="104"/>
  <c r="S25" i="104"/>
  <c r="R24" i="104"/>
  <c r="Q23" i="104"/>
  <c r="P22" i="104"/>
  <c r="O21" i="104"/>
  <c r="U19" i="104"/>
  <c r="T18" i="104"/>
  <c r="S17" i="104"/>
  <c r="R16" i="104"/>
  <c r="Q35" i="104"/>
  <c r="P27" i="104"/>
  <c r="U16" i="104"/>
  <c r="T15" i="104"/>
  <c r="S41" i="104"/>
  <c r="AB34" i="107" s="1"/>
  <c r="R40" i="104"/>
  <c r="AA33" i="107" s="1"/>
  <c r="Q39" i="104"/>
  <c r="P38" i="104"/>
  <c r="V37" i="104"/>
  <c r="U35" i="104"/>
  <c r="AD28" i="107" s="1"/>
  <c r="T34" i="104"/>
  <c r="S33" i="104"/>
  <c r="AB26" i="107" s="1"/>
  <c r="R32" i="104"/>
  <c r="AA25" i="107" s="1"/>
  <c r="Q31" i="104"/>
  <c r="P30" i="104"/>
  <c r="U28" i="104"/>
  <c r="T27" i="104"/>
  <c r="S26" i="104"/>
  <c r="R25" i="104"/>
  <c r="Q24" i="104"/>
  <c r="P23" i="104"/>
  <c r="O22" i="104"/>
  <c r="U20" i="104"/>
  <c r="T19" i="104"/>
  <c r="S18" i="104"/>
  <c r="R17" i="104"/>
  <c r="Q16" i="104"/>
  <c r="U39" i="104"/>
  <c r="AD32" i="107" s="1"/>
  <c r="T30" i="104"/>
  <c r="Q20" i="104"/>
  <c r="S15" i="104"/>
  <c r="R41" i="104"/>
  <c r="AA34" i="107" s="1"/>
  <c r="Q40" i="104"/>
  <c r="P39" i="104"/>
  <c r="V38" i="104"/>
  <c r="U36" i="104"/>
  <c r="AD29" i="107" s="1"/>
  <c r="T35" i="104"/>
  <c r="S34" i="104"/>
  <c r="AB27" i="107" s="1"/>
  <c r="R33" i="104"/>
  <c r="AA26" i="107" s="1"/>
  <c r="Q32" i="104"/>
  <c r="P31" i="104"/>
  <c r="V30" i="104"/>
  <c r="T28" i="104"/>
  <c r="S27" i="104"/>
  <c r="R26" i="104"/>
  <c r="Q25" i="104"/>
  <c r="P24" i="104"/>
  <c r="O23" i="104"/>
  <c r="U21" i="104"/>
  <c r="T20" i="104"/>
  <c r="S19" i="104"/>
  <c r="R18" i="104"/>
  <c r="Q17" i="104"/>
  <c r="P16" i="104"/>
  <c r="R36" i="104"/>
  <c r="AA29" i="107" s="1"/>
  <c r="S29" i="104"/>
  <c r="S22" i="104"/>
  <c r="R15" i="104"/>
  <c r="Q41" i="104"/>
  <c r="P40" i="104"/>
  <c r="V39" i="104"/>
  <c r="U37" i="104"/>
  <c r="AD30" i="107" s="1"/>
  <c r="T36" i="104"/>
  <c r="S35" i="104"/>
  <c r="AB28" i="107" s="1"/>
  <c r="R34" i="104"/>
  <c r="AA27" i="107" s="1"/>
  <c r="Q33" i="104"/>
  <c r="P32" i="104"/>
  <c r="V31" i="104"/>
  <c r="U29" i="104"/>
  <c r="S28" i="104"/>
  <c r="R27" i="104"/>
  <c r="Q26" i="104"/>
  <c r="P25" i="104"/>
  <c r="O24" i="104"/>
  <c r="U22" i="104"/>
  <c r="T21" i="104"/>
  <c r="S20" i="104"/>
  <c r="R19" i="104"/>
  <c r="Q18" i="104"/>
  <c r="P17" i="104"/>
  <c r="O16" i="104"/>
  <c r="Z8" i="115"/>
  <c r="Z8" i="65"/>
  <c r="AA8" i="80"/>
  <c r="P34" i="104"/>
  <c r="O26" i="104"/>
  <c r="Q15" i="104"/>
  <c r="P41" i="104"/>
  <c r="V40" i="104"/>
  <c r="U38" i="104"/>
  <c r="AD31" i="107" s="1"/>
  <c r="T37" i="104"/>
  <c r="S36" i="104"/>
  <c r="AB29" i="107" s="1"/>
  <c r="R35" i="104"/>
  <c r="AA28" i="107" s="1"/>
  <c r="Q34" i="104"/>
  <c r="P33" i="104"/>
  <c r="V32" i="104"/>
  <c r="U30" i="104"/>
  <c r="T29" i="104"/>
  <c r="R28" i="104"/>
  <c r="Q27" i="104"/>
  <c r="P26" i="104"/>
  <c r="O25" i="104"/>
  <c r="U23" i="104"/>
  <c r="T22" i="104"/>
  <c r="S21" i="104"/>
  <c r="R20" i="104"/>
  <c r="Q19" i="104"/>
  <c r="P18" i="104"/>
  <c r="F36" i="138" l="1"/>
  <c r="I36" i="138"/>
  <c r="G36" i="138"/>
  <c r="E8" i="138"/>
  <c r="E6" i="138"/>
  <c r="F27" i="138"/>
  <c r="I27" i="138"/>
  <c r="Z11" i="119"/>
  <c r="AC14" i="119"/>
  <c r="AE32" i="119"/>
  <c r="Y9" i="119"/>
  <c r="Z18" i="119"/>
  <c r="AC15" i="119"/>
  <c r="AE14" i="119"/>
  <c r="Y24" i="119"/>
  <c r="Z33" i="119"/>
  <c r="AC11" i="119"/>
  <c r="AE29" i="119"/>
  <c r="Z28" i="119"/>
  <c r="AC26" i="119"/>
  <c r="AE8" i="119"/>
  <c r="Y13" i="119"/>
  <c r="Z22" i="119"/>
  <c r="AE18" i="119"/>
  <c r="Y28" i="119"/>
  <c r="Z10" i="119"/>
  <c r="Y16" i="119"/>
  <c r="Z25" i="119"/>
  <c r="AE21" i="119"/>
  <c r="Y31" i="119"/>
  <c r="AC18" i="119"/>
  <c r="Z14" i="119"/>
  <c r="AE10" i="119"/>
  <c r="Y20" i="119"/>
  <c r="Z29" i="119"/>
  <c r="Y34" i="119"/>
  <c r="AE16" i="119"/>
  <c r="Y26" i="119"/>
  <c r="AC29" i="119"/>
  <c r="Z17" i="119"/>
  <c r="AC8" i="119"/>
  <c r="AE13" i="119"/>
  <c r="Y23" i="119"/>
  <c r="Z32" i="119"/>
  <c r="AC10" i="119"/>
  <c r="AE28" i="119"/>
  <c r="AE17" i="119"/>
  <c r="AC33" i="119"/>
  <c r="Y12" i="119"/>
  <c r="Z21" i="119"/>
  <c r="AE24" i="119"/>
  <c r="Y18" i="119"/>
  <c r="Z27" i="119"/>
  <c r="Y19" i="119"/>
  <c r="AC21" i="119"/>
  <c r="Z9" i="119"/>
  <c r="Y15" i="119"/>
  <c r="Z24" i="119"/>
  <c r="AE20" i="119"/>
  <c r="Y30" i="119"/>
  <c r="AE25" i="119"/>
  <c r="AC25" i="119"/>
  <c r="Z13" i="119"/>
  <c r="Z19" i="119"/>
  <c r="Y27" i="119"/>
  <c r="AC13" i="119"/>
  <c r="AE31" i="119"/>
  <c r="AC28" i="119"/>
  <c r="AC23" i="119"/>
  <c r="Z16" i="119"/>
  <c r="AE12" i="119"/>
  <c r="Y22" i="119"/>
  <c r="Z31" i="119"/>
  <c r="AE33" i="119"/>
  <c r="AC17" i="119"/>
  <c r="Y8" i="119"/>
  <c r="AC32" i="119"/>
  <c r="Z8" i="119"/>
  <c r="AE23" i="119"/>
  <c r="Y33" i="119"/>
  <c r="AC20" i="119"/>
  <c r="Y14" i="119"/>
  <c r="Z23" i="119"/>
  <c r="AC9" i="119"/>
  <c r="AE27" i="119"/>
  <c r="Z12" i="119"/>
  <c r="AC24" i="119"/>
  <c r="AC30" i="119"/>
  <c r="AE15" i="119"/>
  <c r="Y25" i="119"/>
  <c r="Z34" i="119"/>
  <c r="AC12" i="119"/>
  <c r="AE30" i="119"/>
  <c r="AC27" i="119"/>
  <c r="AE9" i="119"/>
  <c r="Z15" i="119"/>
  <c r="AE19" i="119"/>
  <c r="Y29" i="119"/>
  <c r="AC16" i="119"/>
  <c r="AE34" i="119"/>
  <c r="AC22" i="119"/>
  <c r="Y17" i="119"/>
  <c r="Z26" i="119"/>
  <c r="AE22" i="119"/>
  <c r="Y32" i="119"/>
  <c r="AC19" i="119"/>
  <c r="Z20" i="119"/>
  <c r="AC34" i="119"/>
  <c r="AE11" i="119"/>
  <c r="Y21" i="119"/>
  <c r="Z30" i="119"/>
  <c r="AC31" i="119"/>
  <c r="AE26" i="119"/>
  <c r="Y11" i="119"/>
  <c r="Y27" i="65"/>
  <c r="Z27" i="80"/>
  <c r="AD13" i="80"/>
  <c r="AC13" i="65"/>
  <c r="AF31" i="73"/>
  <c r="AE31" i="115"/>
  <c r="AE31" i="111"/>
  <c r="AE31" i="65"/>
  <c r="AE31" i="58"/>
  <c r="B26" i="104" s="1"/>
  <c r="AF31" i="80"/>
  <c r="AE31" i="83"/>
  <c r="E26" i="104" s="1"/>
  <c r="AE31" i="107"/>
  <c r="AC28" i="65"/>
  <c r="AD28" i="80"/>
  <c r="AC23" i="65"/>
  <c r="AD23" i="80"/>
  <c r="Z16" i="115"/>
  <c r="AA16" i="80"/>
  <c r="Z16" i="65"/>
  <c r="AE12" i="115"/>
  <c r="AF12" i="73"/>
  <c r="AE12" i="111"/>
  <c r="AE12" i="107"/>
  <c r="AF12" i="80"/>
  <c r="AE12" i="83"/>
  <c r="E7" i="104" s="1"/>
  <c r="AE12" i="58"/>
  <c r="B7" i="104" s="1"/>
  <c r="AE12" i="65"/>
  <c r="Y22" i="65"/>
  <c r="Z22" i="80"/>
  <c r="Z31" i="115"/>
  <c r="AA31" i="80"/>
  <c r="Z31" i="65"/>
  <c r="AE33" i="115"/>
  <c r="AE33" i="111"/>
  <c r="AF33" i="73"/>
  <c r="AE33" i="58"/>
  <c r="B28" i="104" s="1"/>
  <c r="AE33" i="107"/>
  <c r="AE33" i="65"/>
  <c r="AF33" i="80"/>
  <c r="AE33" i="83"/>
  <c r="E28" i="104" s="1"/>
  <c r="AC17" i="65"/>
  <c r="AD17" i="80"/>
  <c r="Z8" i="80"/>
  <c r="Y8" i="65"/>
  <c r="AD32" i="80"/>
  <c r="AC32" i="65"/>
  <c r="Z23" i="115"/>
  <c r="AA23" i="80"/>
  <c r="Z23" i="65"/>
  <c r="AC9" i="65"/>
  <c r="AD9" i="80"/>
  <c r="AF27" i="73"/>
  <c r="AE27" i="115"/>
  <c r="AE27" i="111"/>
  <c r="AE27" i="83"/>
  <c r="E22" i="104" s="1"/>
  <c r="AE27" i="58"/>
  <c r="B22" i="104" s="1"/>
  <c r="AE27" i="107"/>
  <c r="AE27" i="65"/>
  <c r="AF27" i="80"/>
  <c r="Z12" i="115"/>
  <c r="Z12" i="65"/>
  <c r="AA12" i="80"/>
  <c r="AD24" i="80"/>
  <c r="AC24" i="65"/>
  <c r="AE23" i="111"/>
  <c r="AF23" i="73"/>
  <c r="AE23" i="115"/>
  <c r="AE23" i="65"/>
  <c r="AE23" i="58"/>
  <c r="B18" i="104" s="1"/>
  <c r="AF23" i="80"/>
  <c r="AE23" i="83"/>
  <c r="E18" i="104" s="1"/>
  <c r="AE23" i="107"/>
  <c r="AD30" i="80"/>
  <c r="AC30" i="65"/>
  <c r="AE15" i="115"/>
  <c r="AE15" i="111"/>
  <c r="AF15" i="73"/>
  <c r="AE15" i="65"/>
  <c r="AE15" i="58"/>
  <c r="B10" i="104" s="1"/>
  <c r="AF15" i="80"/>
  <c r="AE15" i="83"/>
  <c r="E10" i="104" s="1"/>
  <c r="AE15" i="107"/>
  <c r="Z25" i="80"/>
  <c r="Y25" i="65"/>
  <c r="Z34" i="115"/>
  <c r="AA34" i="80"/>
  <c r="Z34" i="65"/>
  <c r="AC12" i="65"/>
  <c r="AD12" i="80"/>
  <c r="AE30" i="115"/>
  <c r="AE30" i="111"/>
  <c r="AF30" i="73"/>
  <c r="AE30" i="107"/>
  <c r="AF30" i="80"/>
  <c r="AE30" i="83"/>
  <c r="E25" i="104" s="1"/>
  <c r="AE30" i="58"/>
  <c r="B25" i="104" s="1"/>
  <c r="AE30" i="65"/>
  <c r="AC27" i="65"/>
  <c r="AD27" i="80"/>
  <c r="AE9" i="115"/>
  <c r="AF9" i="73"/>
  <c r="AE9" i="111"/>
  <c r="AE9" i="58"/>
  <c r="AE9" i="65"/>
  <c r="AF9" i="80"/>
  <c r="AE9" i="107"/>
  <c r="AE9" i="83"/>
  <c r="Z15" i="115"/>
  <c r="AA15" i="80"/>
  <c r="Z15" i="65"/>
  <c r="AF19" i="73"/>
  <c r="AE19" i="115"/>
  <c r="AE19" i="111"/>
  <c r="AE19" i="83"/>
  <c r="E14" i="104" s="1"/>
  <c r="AE19" i="58"/>
  <c r="B14" i="104" s="1"/>
  <c r="AE19" i="107"/>
  <c r="AE19" i="65"/>
  <c r="AF19" i="80"/>
  <c r="Y29" i="65"/>
  <c r="Z29" i="80"/>
  <c r="AD16" i="80"/>
  <c r="AC16" i="65"/>
  <c r="AF34" i="73"/>
  <c r="AE34" i="115"/>
  <c r="AE34" i="111"/>
  <c r="AE34" i="83"/>
  <c r="AE34" i="58"/>
  <c r="AE34" i="65"/>
  <c r="AE34" i="107"/>
  <c r="AF34" i="80"/>
  <c r="AD22" i="80"/>
  <c r="AC22" i="65"/>
  <c r="Z17" i="80"/>
  <c r="Y17" i="65"/>
  <c r="Z26" i="115"/>
  <c r="AA26" i="80"/>
  <c r="Z26" i="65"/>
  <c r="AE22" i="115"/>
  <c r="AE22" i="111"/>
  <c r="AF22" i="73"/>
  <c r="AE22" i="107"/>
  <c r="AF22" i="80"/>
  <c r="AE22" i="83"/>
  <c r="E17" i="104" s="1"/>
  <c r="AE22" i="58"/>
  <c r="B17" i="104" s="1"/>
  <c r="AE22" i="65"/>
  <c r="Y32" i="65"/>
  <c r="Z32" i="80"/>
  <c r="AD19" i="80"/>
  <c r="AC19" i="65"/>
  <c r="Z20" i="115"/>
  <c r="Z20" i="65"/>
  <c r="AA20" i="80"/>
  <c r="AC34" i="65"/>
  <c r="AD34" i="80"/>
  <c r="AF11" i="73"/>
  <c r="AE11" i="115"/>
  <c r="AE11" i="111"/>
  <c r="AE11" i="83"/>
  <c r="AE11" i="107"/>
  <c r="AE11" i="58"/>
  <c r="AE11" i="65"/>
  <c r="AF11" i="80"/>
  <c r="Y21" i="65"/>
  <c r="Z21" i="80"/>
  <c r="Z30" i="115"/>
  <c r="Z30" i="65"/>
  <c r="AA30" i="80"/>
  <c r="AD31" i="80"/>
  <c r="AC31" i="65"/>
  <c r="AF26" i="73"/>
  <c r="AE26" i="115"/>
  <c r="AE26" i="111"/>
  <c r="AE26" i="83"/>
  <c r="E21" i="104" s="1"/>
  <c r="AE26" i="58"/>
  <c r="B21" i="104" s="1"/>
  <c r="AE26" i="107"/>
  <c r="AE26" i="65"/>
  <c r="AF26" i="80"/>
  <c r="Z11" i="80"/>
  <c r="Y11" i="65"/>
  <c r="Z18" i="115"/>
  <c r="AA18" i="80"/>
  <c r="Z18" i="65"/>
  <c r="AD15" i="80"/>
  <c r="AC15" i="65"/>
  <c r="AE14" i="115"/>
  <c r="AF14" i="73"/>
  <c r="AE14" i="111"/>
  <c r="AE14" i="107"/>
  <c r="AF14" i="80"/>
  <c r="AE14" i="83"/>
  <c r="AE14" i="58"/>
  <c r="AE14" i="65"/>
  <c r="Y24" i="65"/>
  <c r="Z24" i="80"/>
  <c r="Z33" i="115"/>
  <c r="AA33" i="80"/>
  <c r="Z33" i="65"/>
  <c r="AC11" i="65"/>
  <c r="AD11" i="80"/>
  <c r="AF29" i="73"/>
  <c r="AE29" i="115"/>
  <c r="AE29" i="111"/>
  <c r="AF29" i="80"/>
  <c r="AE29" i="65"/>
  <c r="AE29" i="83"/>
  <c r="E24" i="104" s="1"/>
  <c r="AE29" i="58"/>
  <c r="B24" i="104" s="1"/>
  <c r="AE29" i="107"/>
  <c r="Z28" i="115"/>
  <c r="Z28" i="65"/>
  <c r="AA28" i="80"/>
  <c r="AC26" i="65"/>
  <c r="AD26" i="80"/>
  <c r="AE8" i="115"/>
  <c r="AF8" i="73"/>
  <c r="AE8" i="111"/>
  <c r="AE8" i="83"/>
  <c r="AE8" i="58"/>
  <c r="AE8" i="107"/>
  <c r="AE8" i="65"/>
  <c r="AF8" i="80"/>
  <c r="Y13" i="65"/>
  <c r="Z13" i="80"/>
  <c r="Z22" i="115"/>
  <c r="Z22" i="65"/>
  <c r="AA22" i="80"/>
  <c r="AE18" i="115"/>
  <c r="AE18" i="111"/>
  <c r="AF18" i="73"/>
  <c r="AE18" i="83"/>
  <c r="E13" i="104" s="1"/>
  <c r="AF18" i="80"/>
  <c r="AE18" i="58"/>
  <c r="B13" i="104" s="1"/>
  <c r="AE18" i="107"/>
  <c r="AE18" i="65"/>
  <c r="Z28" i="80"/>
  <c r="Y28" i="65"/>
  <c r="Z19" i="115"/>
  <c r="Z19" i="65"/>
  <c r="AA19" i="80"/>
  <c r="Y14" i="65"/>
  <c r="Z14" i="80"/>
  <c r="Z9" i="80"/>
  <c r="Y9" i="65"/>
  <c r="AE24" i="115"/>
  <c r="AE24" i="111"/>
  <c r="AF24" i="73"/>
  <c r="AE24" i="83"/>
  <c r="AE24" i="65"/>
  <c r="AE24" i="107"/>
  <c r="AF24" i="80"/>
  <c r="AE24" i="58"/>
  <c r="Z34" i="80"/>
  <c r="Y34" i="65"/>
  <c r="Z10" i="115"/>
  <c r="AA10" i="80"/>
  <c r="Z10" i="65"/>
  <c r="Y16" i="65"/>
  <c r="Z16" i="80"/>
  <c r="Z25" i="115"/>
  <c r="AA25" i="80"/>
  <c r="Z25" i="65"/>
  <c r="AF21" i="73"/>
  <c r="AE21" i="115"/>
  <c r="AE21" i="111"/>
  <c r="AF21" i="80"/>
  <c r="AE21" i="83"/>
  <c r="E16" i="104" s="1"/>
  <c r="AE21" i="58"/>
  <c r="B16" i="104" s="1"/>
  <c r="AE21" i="107"/>
  <c r="AE21" i="65"/>
  <c r="Y31" i="65"/>
  <c r="Z31" i="80"/>
  <c r="AC18" i="65"/>
  <c r="AD18" i="80"/>
  <c r="Z14" i="115"/>
  <c r="Z14" i="65"/>
  <c r="AA14" i="80"/>
  <c r="AE10" i="111"/>
  <c r="AF10" i="73"/>
  <c r="AE10" i="115"/>
  <c r="AE10" i="83"/>
  <c r="AE10" i="58"/>
  <c r="AE10" i="65"/>
  <c r="AF10" i="80"/>
  <c r="AE10" i="107"/>
  <c r="Z20" i="80"/>
  <c r="Y20" i="65"/>
  <c r="Z29" i="115"/>
  <c r="Z29" i="65"/>
  <c r="AA29" i="80"/>
  <c r="Z33" i="80"/>
  <c r="Y33" i="65"/>
  <c r="AE32" i="115"/>
  <c r="AE32" i="111"/>
  <c r="AF32" i="73"/>
  <c r="AE32" i="65"/>
  <c r="AE32" i="83"/>
  <c r="E27" i="104" s="1"/>
  <c r="AE32" i="107"/>
  <c r="AF32" i="80"/>
  <c r="AE32" i="58"/>
  <c r="B27" i="104" s="1"/>
  <c r="AE16" i="115"/>
  <c r="AE16" i="111"/>
  <c r="AF16" i="73"/>
  <c r="AE16" i="65"/>
  <c r="AE16" i="107"/>
  <c r="AF16" i="80"/>
  <c r="AE16" i="83"/>
  <c r="E11" i="104" s="1"/>
  <c r="AE16" i="58"/>
  <c r="B11" i="104" s="1"/>
  <c r="Z26" i="80"/>
  <c r="Y26" i="65"/>
  <c r="AD29" i="80"/>
  <c r="AC29" i="65"/>
  <c r="Z17" i="115"/>
  <c r="AA17" i="80"/>
  <c r="Z17" i="65"/>
  <c r="AD8" i="80"/>
  <c r="AC8" i="65"/>
  <c r="AE13" i="111"/>
  <c r="AF13" i="73"/>
  <c r="AE13" i="115"/>
  <c r="AF13" i="80"/>
  <c r="AE13" i="65"/>
  <c r="AE13" i="83"/>
  <c r="E8" i="104" s="1"/>
  <c r="AE13" i="58"/>
  <c r="B8" i="104" s="1"/>
  <c r="AE13" i="107"/>
  <c r="Z23" i="80"/>
  <c r="Y23" i="65"/>
  <c r="Z32" i="115"/>
  <c r="AA32" i="80"/>
  <c r="Z32" i="65"/>
  <c r="AC10" i="65"/>
  <c r="AD10" i="80"/>
  <c r="AF28" i="73"/>
  <c r="AE28" i="111"/>
  <c r="AE28" i="115"/>
  <c r="AE28" i="107"/>
  <c r="AF28" i="80"/>
  <c r="AE28" i="83"/>
  <c r="E23" i="104" s="1"/>
  <c r="AE28" i="58"/>
  <c r="B23" i="104" s="1"/>
  <c r="AE28" i="65"/>
  <c r="AF17" i="73"/>
  <c r="AE17" i="115"/>
  <c r="AE17" i="111"/>
  <c r="AE17" i="58"/>
  <c r="B12" i="104" s="1"/>
  <c r="AE17" i="107"/>
  <c r="AE17" i="65"/>
  <c r="AF17" i="80"/>
  <c r="AE17" i="83"/>
  <c r="E12" i="104" s="1"/>
  <c r="AC33" i="65"/>
  <c r="AD33" i="80"/>
  <c r="Z12" i="80"/>
  <c r="Y12" i="65"/>
  <c r="Z21" i="115"/>
  <c r="Z21" i="65"/>
  <c r="AA21" i="80"/>
  <c r="Z11" i="115"/>
  <c r="Z11" i="65"/>
  <c r="AA11" i="80"/>
  <c r="AC20" i="65"/>
  <c r="AD20" i="80"/>
  <c r="AD14" i="80"/>
  <c r="AC14" i="65"/>
  <c r="Z18" i="80"/>
  <c r="Y18" i="65"/>
  <c r="Z27" i="115"/>
  <c r="Z27" i="65"/>
  <c r="AA27" i="80"/>
  <c r="Z19" i="80"/>
  <c r="Y19" i="65"/>
  <c r="AD21" i="80"/>
  <c r="AC21" i="65"/>
  <c r="Z9" i="115"/>
  <c r="Z9" i="65"/>
  <c r="AA9" i="80"/>
  <c r="Y15" i="65"/>
  <c r="Z15" i="80"/>
  <c r="Z24" i="115"/>
  <c r="AA24" i="80"/>
  <c r="Z24" i="65"/>
  <c r="AE20" i="115"/>
  <c r="AE20" i="111"/>
  <c r="AF20" i="73"/>
  <c r="AE20" i="107"/>
  <c r="AF20" i="80"/>
  <c r="AE20" i="83"/>
  <c r="E15" i="104" s="1"/>
  <c r="AE20" i="58"/>
  <c r="B15" i="104" s="1"/>
  <c r="AE20" i="65"/>
  <c r="Y30" i="65"/>
  <c r="Z30" i="80"/>
  <c r="AE25" i="115"/>
  <c r="AE25" i="111"/>
  <c r="AF25" i="73"/>
  <c r="AE25" i="58"/>
  <c r="B20" i="104" s="1"/>
  <c r="AE25" i="107"/>
  <c r="AE25" i="65"/>
  <c r="AF25" i="80"/>
  <c r="AE25" i="83"/>
  <c r="E20" i="104" s="1"/>
  <c r="AC25" i="65"/>
  <c r="AD25" i="80"/>
  <c r="Z13" i="115"/>
  <c r="AA13" i="80"/>
  <c r="Z13" i="65"/>
  <c r="F11" i="104" l="1"/>
  <c r="F14" i="104"/>
  <c r="F28" i="104"/>
  <c r="C5" i="104"/>
  <c r="C27" i="104"/>
  <c r="H17" i="138"/>
  <c r="J17" i="138"/>
  <c r="H5" i="138"/>
  <c r="D33" i="138"/>
  <c r="J29" i="138"/>
  <c r="J8" i="138"/>
  <c r="J18" i="138"/>
  <c r="D6" i="138"/>
  <c r="H32" i="138"/>
  <c r="H6" i="138"/>
  <c r="E17" i="138"/>
  <c r="F29" i="104"/>
  <c r="D35" i="138"/>
  <c r="J6" i="138"/>
  <c r="J20" i="138"/>
  <c r="D8" i="138"/>
  <c r="J32" i="138"/>
  <c r="C28" i="104"/>
  <c r="C3" i="104"/>
  <c r="D5" i="138"/>
  <c r="D32" i="138"/>
  <c r="E14" i="138"/>
  <c r="B19" i="104"/>
  <c r="J44" i="138"/>
  <c r="J30" i="138"/>
  <c r="J22" i="138"/>
  <c r="J9" i="138"/>
  <c r="D26" i="138"/>
  <c r="H35" i="138"/>
  <c r="J35" i="138"/>
  <c r="H8" i="138"/>
  <c r="E15" i="138"/>
  <c r="E24" i="138"/>
  <c r="J26" i="138"/>
  <c r="E32" i="138"/>
  <c r="H23" i="138"/>
  <c r="J23" i="138"/>
  <c r="D23" i="138"/>
  <c r="F13" i="104"/>
  <c r="J42" i="138"/>
  <c r="J12" i="138"/>
  <c r="J4" i="138"/>
  <c r="D24" i="138"/>
  <c r="H33" i="138"/>
  <c r="J36" i="138"/>
  <c r="E26" i="138"/>
  <c r="H15" i="138"/>
  <c r="J27" i="138"/>
  <c r="D17" i="138"/>
  <c r="J7" i="138"/>
  <c r="J15" i="138"/>
  <c r="J33" i="138"/>
  <c r="H24" i="138"/>
  <c r="J24" i="138"/>
  <c r="D15" i="138"/>
  <c r="J11" i="138"/>
  <c r="B9" i="104"/>
  <c r="J43" i="138"/>
  <c r="J21" i="138"/>
  <c r="J13" i="138"/>
  <c r="B29" i="104"/>
  <c r="J39" i="138"/>
  <c r="J31" i="138"/>
  <c r="J45" i="138"/>
  <c r="E33" i="138"/>
  <c r="H26" i="138"/>
  <c r="C9" i="104"/>
  <c r="D14" i="138"/>
  <c r="E5" i="138"/>
  <c r="E23" i="138"/>
  <c r="J14" i="138"/>
  <c r="E9" i="104"/>
  <c r="J16" i="138"/>
  <c r="E29" i="104"/>
  <c r="J34" i="138"/>
  <c r="E35" i="138"/>
  <c r="E19" i="104"/>
  <c r="J25" i="138"/>
  <c r="J38" i="138"/>
  <c r="J5" i="138"/>
  <c r="H14" i="138"/>
  <c r="D5" i="104"/>
  <c r="C24" i="104"/>
  <c r="C12" i="104"/>
  <c r="F10" i="104"/>
  <c r="D7" i="104"/>
  <c r="F26" i="104"/>
  <c r="F5" i="104"/>
  <c r="C16" i="104"/>
  <c r="D10" i="104"/>
  <c r="F7" i="104"/>
  <c r="D18" i="104"/>
  <c r="D26" i="104"/>
  <c r="F18" i="104"/>
  <c r="D21" i="104"/>
  <c r="F25" i="104"/>
  <c r="F21" i="104"/>
  <c r="D25" i="104"/>
  <c r="D13" i="104"/>
  <c r="J4" i="104"/>
  <c r="J6" i="104"/>
  <c r="D28" i="104"/>
  <c r="J20" i="104"/>
  <c r="D4" i="104"/>
  <c r="F23" i="104"/>
  <c r="G3" i="104"/>
  <c r="I24" i="104"/>
  <c r="F19" i="104"/>
  <c r="H9" i="104"/>
  <c r="F6" i="104"/>
  <c r="H21" i="104"/>
  <c r="D27" i="104"/>
  <c r="G4" i="104"/>
  <c r="G10" i="104"/>
  <c r="H18" i="104"/>
  <c r="I28" i="104"/>
  <c r="F22" i="104"/>
  <c r="C4" i="104"/>
  <c r="J9" i="104"/>
  <c r="F4" i="104"/>
  <c r="B3" i="104"/>
  <c r="D19" i="104"/>
  <c r="I14" i="104"/>
  <c r="I18" i="104"/>
  <c r="J11" i="104"/>
  <c r="D22" i="104"/>
  <c r="G19" i="104"/>
  <c r="G21" i="104"/>
  <c r="C8" i="104"/>
  <c r="D11" i="104"/>
  <c r="F9" i="104"/>
  <c r="G13" i="104"/>
  <c r="E3" i="104"/>
  <c r="J23" i="104"/>
  <c r="H24" i="104"/>
  <c r="F24" i="104"/>
  <c r="G18" i="104"/>
  <c r="C6" i="104"/>
  <c r="C22" i="104"/>
  <c r="G28" i="104"/>
  <c r="C23" i="104"/>
  <c r="J8" i="104"/>
  <c r="J19" i="104"/>
  <c r="D14" i="104"/>
  <c r="J16" i="104"/>
  <c r="G12" i="104"/>
  <c r="J12" i="104"/>
  <c r="G11" i="104"/>
  <c r="E5" i="104"/>
  <c r="I16" i="104"/>
  <c r="D9" i="104"/>
  <c r="J17" i="104"/>
  <c r="I3" i="104"/>
  <c r="G6" i="104"/>
  <c r="J21" i="104"/>
  <c r="D24" i="104"/>
  <c r="H14" i="104"/>
  <c r="J18" i="104"/>
  <c r="G7" i="104"/>
  <c r="I26" i="104"/>
  <c r="C17" i="104"/>
  <c r="C14" i="104"/>
  <c r="C18" i="104"/>
  <c r="C29" i="104"/>
  <c r="G29" i="104"/>
  <c r="J27" i="104"/>
  <c r="J24" i="104"/>
  <c r="F8" i="104"/>
  <c r="H3" i="104"/>
  <c r="E6" i="104"/>
  <c r="J15" i="104"/>
  <c r="D12" i="104"/>
  <c r="I4" i="104"/>
  <c r="I22" i="104"/>
  <c r="J26" i="104"/>
  <c r="I7" i="104"/>
  <c r="J3" i="104"/>
  <c r="G27" i="104"/>
  <c r="G23" i="104"/>
  <c r="G25" i="104"/>
  <c r="G24" i="104"/>
  <c r="G15" i="104"/>
  <c r="H8" i="104"/>
  <c r="H11" i="104"/>
  <c r="D15" i="104"/>
  <c r="H5" i="104"/>
  <c r="H16" i="104"/>
  <c r="J5" i="104"/>
  <c r="H19" i="104"/>
  <c r="D8" i="104"/>
  <c r="J25" i="104"/>
  <c r="I6" i="104"/>
  <c r="G17" i="104"/>
  <c r="F12" i="104"/>
  <c r="I29" i="104"/>
  <c r="H4" i="104"/>
  <c r="J29" i="104"/>
  <c r="H10" i="104"/>
  <c r="F17" i="104"/>
  <c r="H7" i="104"/>
  <c r="H26" i="104"/>
  <c r="C10" i="104"/>
  <c r="G22" i="104"/>
  <c r="I20" i="104"/>
  <c r="H27" i="104"/>
  <c r="H15" i="104"/>
  <c r="I23" i="104"/>
  <c r="I8" i="104"/>
  <c r="I11" i="104"/>
  <c r="I27" i="104"/>
  <c r="F15" i="104"/>
  <c r="I5" i="104"/>
  <c r="D29" i="104"/>
  <c r="I19" i="104"/>
  <c r="J14" i="104"/>
  <c r="H13" i="104"/>
  <c r="G9" i="104"/>
  <c r="J13" i="104"/>
  <c r="I21" i="104"/>
  <c r="F16" i="104"/>
  <c r="H17" i="104"/>
  <c r="G14" i="104"/>
  <c r="J10" i="104"/>
  <c r="H25" i="104"/>
  <c r="D20" i="104"/>
  <c r="I10" i="104"/>
  <c r="J7" i="104"/>
  <c r="H22" i="104"/>
  <c r="D3" i="104"/>
  <c r="D17" i="104"/>
  <c r="C20" i="104"/>
  <c r="C25" i="104"/>
  <c r="C11" i="104"/>
  <c r="G26" i="104"/>
  <c r="H20" i="104"/>
  <c r="I12" i="104"/>
  <c r="I15" i="104"/>
  <c r="J22" i="104"/>
  <c r="H12" i="104"/>
  <c r="H23" i="104"/>
  <c r="G8" i="104"/>
  <c r="G5" i="104"/>
  <c r="G16" i="104"/>
  <c r="D23" i="104"/>
  <c r="I13" i="104"/>
  <c r="J28" i="104"/>
  <c r="I9" i="104"/>
  <c r="D6" i="104"/>
  <c r="D16" i="104"/>
  <c r="H6" i="104"/>
  <c r="F27" i="104"/>
  <c r="I17" i="104"/>
  <c r="H29" i="104"/>
  <c r="E4" i="104"/>
  <c r="I25" i="104"/>
  <c r="F20" i="104"/>
  <c r="F3" i="104"/>
  <c r="H28" i="104"/>
  <c r="G20" i="104"/>
  <c r="C13" i="104"/>
  <c r="C7" i="104"/>
  <c r="C21" i="104"/>
  <c r="C15" i="104"/>
  <c r="C26" i="104"/>
  <c r="C19" i="104"/>
  <c r="B5" i="104"/>
  <c r="B6" i="104"/>
  <c r="B4" i="104"/>
  <c r="I9" i="58" l="1"/>
  <c r="I10" i="58"/>
  <c r="I11" i="58"/>
  <c r="I12" i="58"/>
  <c r="I13" i="58"/>
  <c r="I14" i="58"/>
  <c r="I15" i="58"/>
  <c r="I16" i="58"/>
  <c r="I17" i="58"/>
  <c r="I18" i="58"/>
  <c r="I19" i="58"/>
  <c r="I20" i="58"/>
  <c r="I21" i="58"/>
  <c r="I22" i="58"/>
  <c r="I23" i="58"/>
  <c r="I24" i="58"/>
  <c r="I25" i="58"/>
  <c r="I26" i="58"/>
  <c r="I27" i="58"/>
  <c r="I28" i="58"/>
  <c r="I29" i="58"/>
  <c r="I30" i="58"/>
  <c r="I31" i="58"/>
  <c r="I32" i="58"/>
  <c r="I33" i="58"/>
  <c r="I8" i="58"/>
  <c r="Y9" i="80" l="1"/>
  <c r="Y10" i="80"/>
  <c r="Y11" i="80"/>
  <c r="Y12" i="80"/>
  <c r="Y13" i="80"/>
  <c r="Y14" i="80"/>
  <c r="Y15" i="80"/>
  <c r="Y16" i="80"/>
  <c r="Y17" i="80"/>
  <c r="Y18" i="80"/>
  <c r="Y19" i="80"/>
  <c r="Y20" i="80"/>
  <c r="Y21" i="80"/>
  <c r="Y22" i="80"/>
  <c r="Y23" i="80"/>
  <c r="Y24" i="80"/>
  <c r="Y25" i="80"/>
  <c r="Y26" i="80"/>
  <c r="Y27" i="80"/>
  <c r="Y28" i="80"/>
  <c r="Y29" i="80"/>
  <c r="Y30" i="80"/>
  <c r="Y31" i="80"/>
  <c r="Y32" i="80"/>
  <c r="Y33" i="80"/>
  <c r="Y34" i="80"/>
  <c r="E9" i="58" l="1"/>
  <c r="E10" i="58"/>
  <c r="E11" i="58"/>
  <c r="E12" i="58"/>
  <c r="E13" i="58"/>
  <c r="E14" i="58"/>
  <c r="E15" i="58"/>
  <c r="E16" i="58"/>
  <c r="E17" i="58"/>
  <c r="E18" i="58"/>
  <c r="E19" i="58"/>
  <c r="E20" i="58"/>
  <c r="E21" i="58"/>
  <c r="E22" i="58"/>
  <c r="E23" i="58"/>
  <c r="E24" i="58"/>
  <c r="E25" i="58"/>
  <c r="E26" i="58"/>
  <c r="E27" i="58"/>
  <c r="E28" i="58"/>
  <c r="E29" i="58"/>
  <c r="E30" i="58"/>
  <c r="E31" i="58"/>
  <c r="E32" i="58"/>
  <c r="E33" i="58"/>
  <c r="E34" i="58"/>
  <c r="E8" i="58"/>
  <c r="I8" i="80" l="1"/>
  <c r="X34" i="83" l="1"/>
  <c r="AI34" i="83"/>
  <c r="W34" i="83"/>
  <c r="S34" i="83"/>
  <c r="R34" i="83"/>
  <c r="Q34" i="83"/>
  <c r="I34" i="83"/>
  <c r="K34" i="83" s="1"/>
  <c r="X33" i="83"/>
  <c r="AI33" i="83"/>
  <c r="W33" i="83"/>
  <c r="S33" i="83"/>
  <c r="R33" i="83"/>
  <c r="Q33" i="83"/>
  <c r="I33" i="83"/>
  <c r="K33" i="83" s="1"/>
  <c r="X32" i="83"/>
  <c r="AI32" i="83"/>
  <c r="W32" i="83"/>
  <c r="S32" i="83"/>
  <c r="R32" i="83"/>
  <c r="Q32" i="83"/>
  <c r="I32" i="83"/>
  <c r="X31" i="83"/>
  <c r="AI31" i="83"/>
  <c r="W31" i="83"/>
  <c r="S31" i="83"/>
  <c r="R31" i="83"/>
  <c r="Q31" i="83"/>
  <c r="I31" i="83"/>
  <c r="K31" i="83" s="1"/>
  <c r="X30" i="83"/>
  <c r="AI30" i="83"/>
  <c r="W30" i="83"/>
  <c r="S30" i="83"/>
  <c r="R30" i="83"/>
  <c r="Q30" i="83"/>
  <c r="I30" i="83"/>
  <c r="X29" i="83"/>
  <c r="AI29" i="83"/>
  <c r="W29" i="83"/>
  <c r="S29" i="83"/>
  <c r="R29" i="83"/>
  <c r="Q29" i="83"/>
  <c r="I29" i="83"/>
  <c r="K29" i="83" s="1"/>
  <c r="X28" i="83"/>
  <c r="AI28" i="83"/>
  <c r="W28" i="83"/>
  <c r="S28" i="83"/>
  <c r="R28" i="83"/>
  <c r="Q28" i="83"/>
  <c r="I28" i="83"/>
  <c r="K28" i="83" s="1"/>
  <c r="X27" i="83"/>
  <c r="AI27" i="83"/>
  <c r="W27" i="83"/>
  <c r="S27" i="83"/>
  <c r="R27" i="83"/>
  <c r="Q27" i="83"/>
  <c r="I27" i="83"/>
  <c r="X26" i="83"/>
  <c r="AI26" i="83"/>
  <c r="W26" i="83"/>
  <c r="S26" i="83"/>
  <c r="R26" i="83"/>
  <c r="Q26" i="83"/>
  <c r="I26" i="83"/>
  <c r="K26" i="83" s="1"/>
  <c r="X25" i="83"/>
  <c r="AI25" i="83"/>
  <c r="W25" i="83"/>
  <c r="S25" i="83"/>
  <c r="R25" i="83"/>
  <c r="Q25" i="83"/>
  <c r="I25" i="83"/>
  <c r="X24" i="83"/>
  <c r="AI24" i="83"/>
  <c r="W24" i="83"/>
  <c r="S24" i="83"/>
  <c r="R24" i="83"/>
  <c r="Q24" i="83"/>
  <c r="I24" i="83"/>
  <c r="K24" i="83" s="1"/>
  <c r="X23" i="83"/>
  <c r="AI23" i="83"/>
  <c r="W23" i="83"/>
  <c r="S23" i="83"/>
  <c r="R23" i="83"/>
  <c r="Q23" i="83"/>
  <c r="I23" i="83"/>
  <c r="K23" i="83" s="1"/>
  <c r="X22" i="83"/>
  <c r="AI22" i="83"/>
  <c r="W22" i="83"/>
  <c r="S22" i="83"/>
  <c r="R22" i="83"/>
  <c r="Q22" i="83"/>
  <c r="I22" i="83"/>
  <c r="K22" i="83" s="1"/>
  <c r="X21" i="83"/>
  <c r="AI21" i="83"/>
  <c r="W21" i="83"/>
  <c r="S21" i="83"/>
  <c r="R21" i="83"/>
  <c r="Q21" i="83"/>
  <c r="I21" i="83"/>
  <c r="K21" i="83" s="1"/>
  <c r="X20" i="83"/>
  <c r="AI20" i="83"/>
  <c r="W20" i="83"/>
  <c r="S20" i="83"/>
  <c r="R20" i="83"/>
  <c r="Q20" i="83"/>
  <c r="I20" i="83"/>
  <c r="K20" i="83" s="1"/>
  <c r="X19" i="83"/>
  <c r="AI19" i="83"/>
  <c r="W19" i="83"/>
  <c r="S19" i="83"/>
  <c r="R19" i="83"/>
  <c r="Q19" i="83"/>
  <c r="I19" i="83"/>
  <c r="X18" i="83"/>
  <c r="AI18" i="83"/>
  <c r="W18" i="83"/>
  <c r="S18" i="83"/>
  <c r="R18" i="83"/>
  <c r="Q18" i="83"/>
  <c r="I18" i="83"/>
  <c r="K18" i="83" s="1"/>
  <c r="X17" i="83"/>
  <c r="AI17" i="83"/>
  <c r="W17" i="83"/>
  <c r="S17" i="83"/>
  <c r="R17" i="83"/>
  <c r="Q17" i="83"/>
  <c r="I17" i="83"/>
  <c r="K17" i="83" s="1"/>
  <c r="X16" i="83"/>
  <c r="AI16" i="83"/>
  <c r="W16" i="83"/>
  <c r="S16" i="83"/>
  <c r="R16" i="83"/>
  <c r="Q16" i="83"/>
  <c r="I16" i="83"/>
  <c r="X15" i="83"/>
  <c r="AI15" i="83"/>
  <c r="W15" i="83"/>
  <c r="S15" i="83"/>
  <c r="R15" i="83"/>
  <c r="Q15" i="83"/>
  <c r="I15" i="83"/>
  <c r="K15" i="83" s="1"/>
  <c r="X14" i="83"/>
  <c r="AI14" i="83"/>
  <c r="W14" i="83"/>
  <c r="S14" i="83"/>
  <c r="R14" i="83"/>
  <c r="Q14" i="83"/>
  <c r="I14" i="83"/>
  <c r="X13" i="83"/>
  <c r="AI13" i="83"/>
  <c r="W13" i="83"/>
  <c r="S13" i="83"/>
  <c r="R13" i="83"/>
  <c r="Q13" i="83"/>
  <c r="I13" i="83"/>
  <c r="K13" i="83" s="1"/>
  <c r="X12" i="83"/>
  <c r="AI12" i="83"/>
  <c r="W12" i="83"/>
  <c r="S12" i="83"/>
  <c r="R12" i="83"/>
  <c r="Q12" i="83"/>
  <c r="I12" i="83"/>
  <c r="K12" i="83" s="1"/>
  <c r="X11" i="83"/>
  <c r="W11" i="83"/>
  <c r="S11" i="83"/>
  <c r="R11" i="83"/>
  <c r="Q11" i="83"/>
  <c r="I11" i="83"/>
  <c r="X10" i="83"/>
  <c r="W10" i="83"/>
  <c r="S10" i="83"/>
  <c r="R10" i="83"/>
  <c r="Q10" i="83"/>
  <c r="I10" i="83"/>
  <c r="K10" i="83" s="1"/>
  <c r="X9" i="83"/>
  <c r="W9" i="83"/>
  <c r="S9" i="83"/>
  <c r="R9" i="83"/>
  <c r="Q9" i="83"/>
  <c r="I9" i="83"/>
  <c r="X8" i="83"/>
  <c r="W8" i="83"/>
  <c r="S8" i="83"/>
  <c r="R8" i="83"/>
  <c r="Q8" i="83"/>
  <c r="I8" i="83"/>
  <c r="K8" i="83" s="1"/>
  <c r="R6" i="83"/>
  <c r="AJ34" i="80"/>
  <c r="X34" i="80"/>
  <c r="R34" i="80"/>
  <c r="Q34" i="80"/>
  <c r="I34" i="80"/>
  <c r="AJ33" i="80"/>
  <c r="X33" i="80"/>
  <c r="R33" i="80"/>
  <c r="Q33" i="80"/>
  <c r="I33" i="80"/>
  <c r="AJ32" i="80"/>
  <c r="X32" i="80"/>
  <c r="R32" i="80"/>
  <c r="Q32" i="80"/>
  <c r="I32" i="80"/>
  <c r="K32" i="80" s="1"/>
  <c r="AJ31" i="80"/>
  <c r="X31" i="80"/>
  <c r="R31" i="80"/>
  <c r="Q31" i="80"/>
  <c r="I31" i="80"/>
  <c r="K31" i="80" s="1"/>
  <c r="AJ30" i="80"/>
  <c r="X30" i="80"/>
  <c r="R30" i="80"/>
  <c r="Q30" i="80"/>
  <c r="I30" i="80"/>
  <c r="K30" i="80" s="1"/>
  <c r="AJ29" i="80"/>
  <c r="X29" i="80"/>
  <c r="R29" i="80"/>
  <c r="Q29" i="80"/>
  <c r="I29" i="80"/>
  <c r="AJ28" i="80"/>
  <c r="X28" i="80"/>
  <c r="R28" i="80"/>
  <c r="Q28" i="80"/>
  <c r="I28" i="80"/>
  <c r="K28" i="80" s="1"/>
  <c r="AJ27" i="80"/>
  <c r="X27" i="80"/>
  <c r="R27" i="80"/>
  <c r="Q27" i="80"/>
  <c r="I27" i="80"/>
  <c r="K27" i="80" s="1"/>
  <c r="AJ26" i="80"/>
  <c r="X26" i="80"/>
  <c r="R26" i="80"/>
  <c r="Q26" i="80"/>
  <c r="I26" i="80"/>
  <c r="AJ25" i="80"/>
  <c r="X25" i="80"/>
  <c r="R25" i="80"/>
  <c r="Q25" i="80"/>
  <c r="I25" i="80"/>
  <c r="AJ24" i="80"/>
  <c r="X24" i="80"/>
  <c r="R24" i="80"/>
  <c r="Q24" i="80"/>
  <c r="I24" i="80"/>
  <c r="K24" i="80" s="1"/>
  <c r="AJ23" i="80"/>
  <c r="X23" i="80"/>
  <c r="R23" i="80"/>
  <c r="Q23" i="80"/>
  <c r="I23" i="80"/>
  <c r="K23" i="80" s="1"/>
  <c r="AJ22" i="80"/>
  <c r="X22" i="80"/>
  <c r="R22" i="80"/>
  <c r="Q22" i="80"/>
  <c r="I22" i="80"/>
  <c r="AJ21" i="80"/>
  <c r="X21" i="80"/>
  <c r="R21" i="80"/>
  <c r="Q21" i="80"/>
  <c r="I21" i="80"/>
  <c r="AJ20" i="80"/>
  <c r="X20" i="80"/>
  <c r="R20" i="80"/>
  <c r="Q20" i="80"/>
  <c r="I20" i="80"/>
  <c r="K20" i="80" s="1"/>
  <c r="AJ19" i="80"/>
  <c r="X19" i="80"/>
  <c r="R19" i="80"/>
  <c r="Q19" i="80"/>
  <c r="I19" i="80"/>
  <c r="K19" i="80" s="1"/>
  <c r="AJ18" i="80"/>
  <c r="X18" i="80"/>
  <c r="R18" i="80"/>
  <c r="Q18" i="80"/>
  <c r="I18" i="80"/>
  <c r="AJ17" i="80"/>
  <c r="X17" i="80"/>
  <c r="R17" i="80"/>
  <c r="Q17" i="80"/>
  <c r="I17" i="80"/>
  <c r="AJ16" i="80"/>
  <c r="X16" i="80"/>
  <c r="R16" i="80"/>
  <c r="Q16" i="80"/>
  <c r="I16" i="80"/>
  <c r="K16" i="80" s="1"/>
  <c r="AJ15" i="80"/>
  <c r="X15" i="80"/>
  <c r="R15" i="80"/>
  <c r="Q15" i="80"/>
  <c r="I15" i="80"/>
  <c r="K15" i="80" s="1"/>
  <c r="AJ14" i="80"/>
  <c r="X14" i="80"/>
  <c r="R14" i="80"/>
  <c r="Q14" i="80"/>
  <c r="I14" i="80"/>
  <c r="AJ13" i="80"/>
  <c r="X13" i="80"/>
  <c r="R13" i="80"/>
  <c r="Q13" i="80"/>
  <c r="I13" i="80"/>
  <c r="AJ12" i="80"/>
  <c r="X12" i="80"/>
  <c r="R12" i="80"/>
  <c r="Q12" i="80"/>
  <c r="I12" i="80"/>
  <c r="K12" i="80" s="1"/>
  <c r="X11" i="80"/>
  <c r="R11" i="80"/>
  <c r="Q11" i="80"/>
  <c r="I11" i="80"/>
  <c r="X10" i="80"/>
  <c r="R10" i="80"/>
  <c r="Q10" i="80"/>
  <c r="I10" i="80"/>
  <c r="X9" i="80"/>
  <c r="R9" i="80"/>
  <c r="Q9" i="80"/>
  <c r="I9" i="80"/>
  <c r="X8" i="80"/>
  <c r="R8" i="80"/>
  <c r="Q8" i="80"/>
  <c r="K8" i="80"/>
  <c r="R6" i="80"/>
  <c r="K11" i="80" l="1"/>
  <c r="T19" i="83"/>
  <c r="T28" i="83"/>
  <c r="T10" i="83"/>
  <c r="T11" i="83"/>
  <c r="T12" i="83"/>
  <c r="T25" i="83"/>
  <c r="T23" i="83"/>
  <c r="T18" i="83"/>
  <c r="K11" i="83"/>
  <c r="T22" i="83"/>
  <c r="T24" i="83"/>
  <c r="T26" i="83"/>
  <c r="T17" i="83"/>
  <c r="T21" i="83"/>
  <c r="T31" i="83"/>
  <c r="T34" i="83"/>
  <c r="K25" i="83"/>
  <c r="T30" i="83"/>
  <c r="T32" i="83"/>
  <c r="T8" i="83"/>
  <c r="T15" i="83"/>
  <c r="T20" i="83"/>
  <c r="T29" i="83"/>
  <c r="K30" i="83"/>
  <c r="K32" i="83"/>
  <c r="T9" i="83"/>
  <c r="T14" i="83"/>
  <c r="T16" i="83"/>
  <c r="T27" i="83"/>
  <c r="T33" i="83"/>
  <c r="K9" i="83"/>
  <c r="T13" i="83"/>
  <c r="K14" i="83"/>
  <c r="K16" i="83"/>
  <c r="K19" i="83"/>
  <c r="K27" i="83"/>
  <c r="U34" i="80"/>
  <c r="U14" i="80"/>
  <c r="U33" i="80"/>
  <c r="U21" i="80"/>
  <c r="U31" i="80"/>
  <c r="U22" i="80"/>
  <c r="K34" i="80"/>
  <c r="U16" i="80"/>
  <c r="U23" i="80"/>
  <c r="U25" i="80"/>
  <c r="U8" i="80"/>
  <c r="U9" i="80"/>
  <c r="U28" i="80"/>
  <c r="K9" i="80"/>
  <c r="U13" i="80"/>
  <c r="U15" i="80"/>
  <c r="K22" i="80"/>
  <c r="U20" i="80"/>
  <c r="U27" i="80"/>
  <c r="U26" i="80"/>
  <c r="U32" i="80"/>
  <c r="K14" i="80"/>
  <c r="U10" i="80"/>
  <c r="U12" i="80"/>
  <c r="U17" i="80"/>
  <c r="U19" i="80"/>
  <c r="K26" i="80"/>
  <c r="U18" i="80"/>
  <c r="U24" i="80"/>
  <c r="U29" i="80"/>
  <c r="K18" i="80"/>
  <c r="U30" i="80"/>
  <c r="K25" i="80"/>
  <c r="K33" i="80"/>
  <c r="U11" i="80"/>
  <c r="K17" i="80"/>
  <c r="K21" i="80"/>
  <c r="K10" i="80"/>
  <c r="K13" i="80"/>
  <c r="K29" i="80"/>
  <c r="S9" i="73" l="1"/>
  <c r="S10" i="73"/>
  <c r="S11" i="73"/>
  <c r="S12" i="73"/>
  <c r="S13" i="73"/>
  <c r="S14" i="73"/>
  <c r="S15" i="73"/>
  <c r="S16" i="73"/>
  <c r="S17" i="73"/>
  <c r="S18" i="73"/>
  <c r="S19" i="73"/>
  <c r="S20" i="73"/>
  <c r="S21" i="73"/>
  <c r="S22" i="73"/>
  <c r="S23" i="73"/>
  <c r="S24" i="73"/>
  <c r="S25" i="73"/>
  <c r="S26" i="73"/>
  <c r="S27" i="73"/>
  <c r="S28" i="73"/>
  <c r="S29" i="73"/>
  <c r="S30" i="73"/>
  <c r="S31" i="73"/>
  <c r="S32" i="73"/>
  <c r="S33" i="73"/>
  <c r="S34" i="73"/>
  <c r="S8" i="73"/>
  <c r="T8" i="73"/>
  <c r="J3" i="123" s="1"/>
  <c r="Y8" i="73" l="1"/>
  <c r="Y34" i="73" l="1"/>
  <c r="AJ34" i="73"/>
  <c r="X34" i="73"/>
  <c r="T34" i="73"/>
  <c r="J29" i="123" s="1"/>
  <c r="R34" i="73"/>
  <c r="Q34" i="73"/>
  <c r="I34" i="73"/>
  <c r="Y33" i="73"/>
  <c r="AJ33" i="73"/>
  <c r="X33" i="73"/>
  <c r="T33" i="73"/>
  <c r="J28" i="123" s="1"/>
  <c r="R33" i="73"/>
  <c r="Q33" i="73"/>
  <c r="I33" i="73"/>
  <c r="K33" i="73" s="1"/>
  <c r="Y32" i="73"/>
  <c r="AJ32" i="73"/>
  <c r="X32" i="73"/>
  <c r="T32" i="73"/>
  <c r="J27" i="123" s="1"/>
  <c r="R32" i="73"/>
  <c r="Q32" i="73"/>
  <c r="I32" i="73"/>
  <c r="K32" i="73" s="1"/>
  <c r="Y31" i="73"/>
  <c r="AJ31" i="73"/>
  <c r="X31" i="73"/>
  <c r="T31" i="73"/>
  <c r="J26" i="123" s="1"/>
  <c r="R31" i="73"/>
  <c r="Q31" i="73"/>
  <c r="I31" i="73"/>
  <c r="Y30" i="73"/>
  <c r="AJ30" i="73"/>
  <c r="X30" i="73"/>
  <c r="T30" i="73"/>
  <c r="J25" i="123" s="1"/>
  <c r="R30" i="73"/>
  <c r="Q30" i="73"/>
  <c r="I30" i="73"/>
  <c r="Y29" i="73"/>
  <c r="AJ29" i="73"/>
  <c r="X29" i="73"/>
  <c r="T29" i="73"/>
  <c r="J24" i="123" s="1"/>
  <c r="R29" i="73"/>
  <c r="Q29" i="73"/>
  <c r="I29" i="73"/>
  <c r="K29" i="73" s="1"/>
  <c r="Y28" i="73"/>
  <c r="AJ28" i="73"/>
  <c r="X28" i="73"/>
  <c r="T28" i="73"/>
  <c r="J23" i="123" s="1"/>
  <c r="R28" i="73"/>
  <c r="Q28" i="73"/>
  <c r="I28" i="73"/>
  <c r="Y27" i="73"/>
  <c r="AJ27" i="73"/>
  <c r="X27" i="73"/>
  <c r="T27" i="73"/>
  <c r="J22" i="123" s="1"/>
  <c r="R27" i="73"/>
  <c r="Q27" i="73"/>
  <c r="I27" i="73"/>
  <c r="K27" i="73" s="1"/>
  <c r="Y26" i="73"/>
  <c r="AJ26" i="73"/>
  <c r="X26" i="73"/>
  <c r="T26" i="73"/>
  <c r="J21" i="123" s="1"/>
  <c r="R26" i="73"/>
  <c r="Q26" i="73"/>
  <c r="I26" i="73"/>
  <c r="K26" i="73" s="1"/>
  <c r="Y25" i="73"/>
  <c r="AJ25" i="73"/>
  <c r="X25" i="73"/>
  <c r="T25" i="73"/>
  <c r="J20" i="123" s="1"/>
  <c r="R25" i="73"/>
  <c r="Q25" i="73"/>
  <c r="I25" i="73"/>
  <c r="K25" i="73" s="1"/>
  <c r="Y24" i="73"/>
  <c r="AJ24" i="73"/>
  <c r="X24" i="73"/>
  <c r="T24" i="73"/>
  <c r="J19" i="123" s="1"/>
  <c r="R24" i="73"/>
  <c r="Q24" i="73"/>
  <c r="I24" i="73"/>
  <c r="K24" i="73" s="1"/>
  <c r="Y23" i="73"/>
  <c r="AJ23" i="73"/>
  <c r="X23" i="73"/>
  <c r="T23" i="73"/>
  <c r="J18" i="123" s="1"/>
  <c r="R23" i="73"/>
  <c r="Q23" i="73"/>
  <c r="I23" i="73"/>
  <c r="Y22" i="73"/>
  <c r="AJ22" i="73"/>
  <c r="X22" i="73"/>
  <c r="T22" i="73"/>
  <c r="J17" i="123" s="1"/>
  <c r="R22" i="73"/>
  <c r="Q22" i="73"/>
  <c r="I22" i="73"/>
  <c r="K22" i="73" s="1"/>
  <c r="Y21" i="73"/>
  <c r="AJ21" i="73"/>
  <c r="X21" i="73"/>
  <c r="T21" i="73"/>
  <c r="J16" i="123" s="1"/>
  <c r="R21" i="73"/>
  <c r="Q21" i="73"/>
  <c r="I21" i="73"/>
  <c r="K21" i="73" s="1"/>
  <c r="Y20" i="73"/>
  <c r="AJ20" i="73"/>
  <c r="X20" i="73"/>
  <c r="T20" i="73"/>
  <c r="J15" i="123" s="1"/>
  <c r="R20" i="73"/>
  <c r="Q20" i="73"/>
  <c r="I20" i="73"/>
  <c r="Y19" i="73"/>
  <c r="AJ19" i="73"/>
  <c r="X19" i="73"/>
  <c r="T19" i="73"/>
  <c r="J14" i="123" s="1"/>
  <c r="R19" i="73"/>
  <c r="Q19" i="73"/>
  <c r="I19" i="73"/>
  <c r="K19" i="73" s="1"/>
  <c r="Y18" i="73"/>
  <c r="AJ18" i="73"/>
  <c r="X18" i="73"/>
  <c r="T18" i="73"/>
  <c r="J13" i="123" s="1"/>
  <c r="R18" i="73"/>
  <c r="Q18" i="73"/>
  <c r="I18" i="73"/>
  <c r="Y17" i="73"/>
  <c r="AJ17" i="73"/>
  <c r="X17" i="73"/>
  <c r="T17" i="73"/>
  <c r="J12" i="123" s="1"/>
  <c r="R17" i="73"/>
  <c r="Q17" i="73"/>
  <c r="I17" i="73"/>
  <c r="K17" i="73" s="1"/>
  <c r="Y16" i="73"/>
  <c r="AJ16" i="73"/>
  <c r="X16" i="73"/>
  <c r="T16" i="73"/>
  <c r="J11" i="123" s="1"/>
  <c r="R16" i="73"/>
  <c r="Q16" i="73"/>
  <c r="I16" i="73"/>
  <c r="K16" i="73" s="1"/>
  <c r="Y15" i="73"/>
  <c r="AJ15" i="73"/>
  <c r="X15" i="73"/>
  <c r="T15" i="73"/>
  <c r="J10" i="123" s="1"/>
  <c r="R15" i="73"/>
  <c r="Q15" i="73"/>
  <c r="I15" i="73"/>
  <c r="Y14" i="73"/>
  <c r="AJ14" i="73"/>
  <c r="X14" i="73"/>
  <c r="T14" i="73"/>
  <c r="J9" i="123" s="1"/>
  <c r="R14" i="73"/>
  <c r="Q14" i="73"/>
  <c r="I14" i="73"/>
  <c r="K14" i="73" s="1"/>
  <c r="Y13" i="73"/>
  <c r="AJ13" i="73"/>
  <c r="X13" i="73"/>
  <c r="T13" i="73"/>
  <c r="J8" i="123" s="1"/>
  <c r="R13" i="73"/>
  <c r="Q13" i="73"/>
  <c r="I13" i="73"/>
  <c r="K13" i="73" s="1"/>
  <c r="Y12" i="73"/>
  <c r="AJ12" i="73"/>
  <c r="X12" i="73"/>
  <c r="T12" i="73"/>
  <c r="J7" i="123" s="1"/>
  <c r="R12" i="73"/>
  <c r="Q12" i="73"/>
  <c r="I12" i="73"/>
  <c r="Y11" i="73"/>
  <c r="X11" i="73"/>
  <c r="T11" i="73"/>
  <c r="J6" i="123" s="1"/>
  <c r="R11" i="73"/>
  <c r="Q11" i="73"/>
  <c r="I11" i="73"/>
  <c r="K11" i="73" s="1"/>
  <c r="Y10" i="73"/>
  <c r="X10" i="73"/>
  <c r="T10" i="73"/>
  <c r="J5" i="123" s="1"/>
  <c r="R10" i="73"/>
  <c r="Q10" i="73"/>
  <c r="I10" i="73"/>
  <c r="Y9" i="73"/>
  <c r="X9" i="73"/>
  <c r="T9" i="73"/>
  <c r="J4" i="123" s="1"/>
  <c r="R9" i="73"/>
  <c r="Q9" i="73"/>
  <c r="I9" i="73"/>
  <c r="K9" i="73" s="1"/>
  <c r="X8" i="73"/>
  <c r="R8" i="73"/>
  <c r="Q8" i="73"/>
  <c r="I8" i="73"/>
  <c r="R6" i="73"/>
  <c r="W37" i="138" l="1"/>
  <c r="O37" i="138"/>
  <c r="F37" i="138"/>
  <c r="W28" i="138"/>
  <c r="O28" i="138"/>
  <c r="F28" i="138"/>
  <c r="W19" i="138"/>
  <c r="O19" i="138"/>
  <c r="F19" i="138"/>
  <c r="W10" i="138"/>
  <c r="O10" i="138"/>
  <c r="F10" i="138"/>
  <c r="V37" i="138"/>
  <c r="N37" i="138"/>
  <c r="E37" i="138"/>
  <c r="V28" i="138"/>
  <c r="N28" i="138"/>
  <c r="E28" i="138"/>
  <c r="V19" i="138"/>
  <c r="N19" i="138"/>
  <c r="E19" i="138"/>
  <c r="V10" i="138"/>
  <c r="N10" i="138"/>
  <c r="E10" i="138"/>
  <c r="U37" i="138"/>
  <c r="M37" i="138"/>
  <c r="D37" i="138"/>
  <c r="U28" i="138"/>
  <c r="M28" i="138"/>
  <c r="D28" i="138"/>
  <c r="U19" i="138"/>
  <c r="M19" i="138"/>
  <c r="D19" i="138"/>
  <c r="U10" i="138"/>
  <c r="M10" i="138"/>
  <c r="D10" i="138"/>
  <c r="T37" i="138"/>
  <c r="L37" i="138"/>
  <c r="C37" i="138"/>
  <c r="T28" i="138"/>
  <c r="L28" i="138"/>
  <c r="C28" i="138"/>
  <c r="T19" i="138"/>
  <c r="L19" i="138"/>
  <c r="C19" i="138"/>
  <c r="T10" i="138"/>
  <c r="L10" i="138"/>
  <c r="C10" i="138"/>
  <c r="AA37" i="138"/>
  <c r="S37" i="138"/>
  <c r="K37" i="138"/>
  <c r="AA28" i="138"/>
  <c r="S28" i="138"/>
  <c r="K28" i="138"/>
  <c r="AA19" i="138"/>
  <c r="S19" i="138"/>
  <c r="K19" i="138"/>
  <c r="AA10" i="138"/>
  <c r="S10" i="138"/>
  <c r="K10" i="138"/>
  <c r="Z37" i="138"/>
  <c r="R37" i="138"/>
  <c r="I37" i="138"/>
  <c r="Z28" i="138"/>
  <c r="R28" i="138"/>
  <c r="I28" i="138"/>
  <c r="Z19" i="138"/>
  <c r="R19" i="138"/>
  <c r="I19" i="138"/>
  <c r="Z10" i="138"/>
  <c r="R10" i="138"/>
  <c r="I10" i="138"/>
  <c r="Y37" i="138"/>
  <c r="Q37" i="138"/>
  <c r="H37" i="138"/>
  <c r="Y28" i="138"/>
  <c r="Q28" i="138"/>
  <c r="H28" i="138"/>
  <c r="Y19" i="138"/>
  <c r="Q19" i="138"/>
  <c r="H19" i="138"/>
  <c r="Y10" i="138"/>
  <c r="Q10" i="138"/>
  <c r="H10" i="138"/>
  <c r="X37" i="138"/>
  <c r="P37" i="138"/>
  <c r="G37" i="138"/>
  <c r="X28" i="138"/>
  <c r="P28" i="138"/>
  <c r="G28" i="138"/>
  <c r="X19" i="138"/>
  <c r="P19" i="138"/>
  <c r="G19" i="138"/>
  <c r="X10" i="138"/>
  <c r="P10" i="138"/>
  <c r="G10" i="138"/>
  <c r="J10" i="138"/>
  <c r="J19" i="138"/>
  <c r="J28" i="138"/>
  <c r="J37" i="138"/>
  <c r="U8" i="73"/>
  <c r="U30" i="73"/>
  <c r="U23" i="73"/>
  <c r="U31" i="73"/>
  <c r="U21" i="73"/>
  <c r="U15" i="73"/>
  <c r="U16" i="73"/>
  <c r="U18" i="73"/>
  <c r="U24" i="73"/>
  <c r="U32" i="73"/>
  <c r="U34" i="73"/>
  <c r="U13" i="73"/>
  <c r="U9" i="73"/>
  <c r="U10" i="73"/>
  <c r="U14" i="73"/>
  <c r="U22" i="73"/>
  <c r="U29" i="73"/>
  <c r="U11" i="73"/>
  <c r="U12" i="73"/>
  <c r="U17" i="73"/>
  <c r="U19" i="73"/>
  <c r="U20" i="73"/>
  <c r="U25" i="73"/>
  <c r="U27" i="73"/>
  <c r="U28" i="73"/>
  <c r="U33" i="73"/>
  <c r="K34" i="73"/>
  <c r="K15" i="73"/>
  <c r="K23" i="73"/>
  <c r="K31" i="73"/>
  <c r="K20" i="73"/>
  <c r="K28" i="73"/>
  <c r="K8" i="73"/>
  <c r="K10" i="73"/>
  <c r="K12" i="73"/>
  <c r="U26" i="73"/>
  <c r="K18" i="73"/>
  <c r="X12" i="65"/>
  <c r="X8" i="58"/>
  <c r="X9" i="58" l="1"/>
  <c r="X10" i="58"/>
  <c r="X11" i="58"/>
  <c r="X12" i="58"/>
  <c r="X13" i="58"/>
  <c r="X14" i="58"/>
  <c r="X15" i="58"/>
  <c r="X16" i="58"/>
  <c r="X17" i="58"/>
  <c r="X18" i="58"/>
  <c r="X19" i="58"/>
  <c r="X20" i="58"/>
  <c r="X21" i="58"/>
  <c r="X22" i="58"/>
  <c r="X23" i="58"/>
  <c r="X24" i="58"/>
  <c r="X25" i="58"/>
  <c r="X26" i="58"/>
  <c r="X27" i="58"/>
  <c r="X28" i="58"/>
  <c r="X29" i="58"/>
  <c r="X30" i="58"/>
  <c r="X31" i="58"/>
  <c r="X32" i="58"/>
  <c r="X33" i="58"/>
  <c r="X34" i="58"/>
  <c r="X34" i="65" l="1"/>
  <c r="AI34" i="65"/>
  <c r="W34" i="65"/>
  <c r="S34" i="65"/>
  <c r="R34" i="65"/>
  <c r="Q34" i="65"/>
  <c r="I34" i="65"/>
  <c r="K34" i="65" s="1"/>
  <c r="X33" i="65"/>
  <c r="AI33" i="65"/>
  <c r="W33" i="65"/>
  <c r="S33" i="65"/>
  <c r="R33" i="65"/>
  <c r="Q33" i="65"/>
  <c r="I33" i="65"/>
  <c r="X32" i="65"/>
  <c r="AI32" i="65"/>
  <c r="W32" i="65"/>
  <c r="S32" i="65"/>
  <c r="R32" i="65"/>
  <c r="Q32" i="65"/>
  <c r="I32" i="65"/>
  <c r="K32" i="65" s="1"/>
  <c r="X31" i="65"/>
  <c r="AI31" i="65"/>
  <c r="W31" i="65"/>
  <c r="S31" i="65"/>
  <c r="R31" i="65"/>
  <c r="Q31" i="65"/>
  <c r="I31" i="65"/>
  <c r="K31" i="65" s="1"/>
  <c r="X30" i="65"/>
  <c r="AI30" i="65"/>
  <c r="W30" i="65"/>
  <c r="S30" i="65"/>
  <c r="R30" i="65"/>
  <c r="Q30" i="65"/>
  <c r="I30" i="65"/>
  <c r="X29" i="65"/>
  <c r="AI29" i="65"/>
  <c r="W29" i="65"/>
  <c r="S29" i="65"/>
  <c r="R29" i="65"/>
  <c r="Q29" i="65"/>
  <c r="I29" i="65"/>
  <c r="K29" i="65" s="1"/>
  <c r="X28" i="65"/>
  <c r="AI28" i="65"/>
  <c r="W28" i="65"/>
  <c r="S28" i="65"/>
  <c r="R28" i="65"/>
  <c r="Q28" i="65"/>
  <c r="I28" i="65"/>
  <c r="K28" i="65" s="1"/>
  <c r="X27" i="65"/>
  <c r="AI27" i="65"/>
  <c r="W27" i="65"/>
  <c r="S27" i="65"/>
  <c r="R27" i="65"/>
  <c r="Q27" i="65"/>
  <c r="I27" i="65"/>
  <c r="X26" i="65"/>
  <c r="AI26" i="65"/>
  <c r="W26" i="65"/>
  <c r="S26" i="65"/>
  <c r="R26" i="65"/>
  <c r="Q26" i="65"/>
  <c r="I26" i="65"/>
  <c r="K26" i="65" s="1"/>
  <c r="X25" i="65"/>
  <c r="AI25" i="65"/>
  <c r="W25" i="65"/>
  <c r="S25" i="65"/>
  <c r="R25" i="65"/>
  <c r="Q25" i="65"/>
  <c r="I25" i="65"/>
  <c r="X24" i="65"/>
  <c r="AI24" i="65"/>
  <c r="W24" i="65"/>
  <c r="S24" i="65"/>
  <c r="R24" i="65"/>
  <c r="Q24" i="65"/>
  <c r="I24" i="65"/>
  <c r="K24" i="65" s="1"/>
  <c r="X23" i="65"/>
  <c r="AI23" i="65"/>
  <c r="W23" i="65"/>
  <c r="S23" i="65"/>
  <c r="R23" i="65"/>
  <c r="Q23" i="65"/>
  <c r="I23" i="65"/>
  <c r="K23" i="65" s="1"/>
  <c r="X22" i="65"/>
  <c r="AI22" i="65"/>
  <c r="W22" i="65"/>
  <c r="S22" i="65"/>
  <c r="R22" i="65"/>
  <c r="Q22" i="65"/>
  <c r="I22" i="65"/>
  <c r="X21" i="65"/>
  <c r="AI21" i="65"/>
  <c r="W21" i="65"/>
  <c r="S21" i="65"/>
  <c r="R21" i="65"/>
  <c r="Q21" i="65"/>
  <c r="I21" i="65"/>
  <c r="K21" i="65" s="1"/>
  <c r="X20" i="65"/>
  <c r="AI20" i="65"/>
  <c r="W20" i="65"/>
  <c r="S20" i="65"/>
  <c r="R20" i="65"/>
  <c r="Q20" i="65"/>
  <c r="I20" i="65"/>
  <c r="K20" i="65" s="1"/>
  <c r="X19" i="65"/>
  <c r="AI19" i="65"/>
  <c r="W19" i="65"/>
  <c r="S19" i="65"/>
  <c r="R19" i="65"/>
  <c r="Q19" i="65"/>
  <c r="I19" i="65"/>
  <c r="X18" i="65"/>
  <c r="AI18" i="65"/>
  <c r="W18" i="65"/>
  <c r="S18" i="65"/>
  <c r="R18" i="65"/>
  <c r="Q18" i="65"/>
  <c r="I18" i="65"/>
  <c r="K18" i="65" s="1"/>
  <c r="X17" i="65"/>
  <c r="AI17" i="65"/>
  <c r="W17" i="65"/>
  <c r="S17" i="65"/>
  <c r="R17" i="65"/>
  <c r="Q17" i="65"/>
  <c r="I17" i="65"/>
  <c r="X16" i="65"/>
  <c r="AI16" i="65"/>
  <c r="W16" i="65"/>
  <c r="S16" i="65"/>
  <c r="R16" i="65"/>
  <c r="Q16" i="65"/>
  <c r="I16" i="65"/>
  <c r="X15" i="65"/>
  <c r="AI15" i="65"/>
  <c r="W15" i="65"/>
  <c r="S15" i="65"/>
  <c r="R15" i="65"/>
  <c r="Q15" i="65"/>
  <c r="I15" i="65"/>
  <c r="K15" i="65" s="1"/>
  <c r="X14" i="65"/>
  <c r="AI14" i="65"/>
  <c r="W14" i="65"/>
  <c r="S14" i="65"/>
  <c r="R14" i="65"/>
  <c r="Q14" i="65"/>
  <c r="I14" i="65"/>
  <c r="X13" i="65"/>
  <c r="AI13" i="65"/>
  <c r="W13" i="65"/>
  <c r="S13" i="65"/>
  <c r="R13" i="65"/>
  <c r="Q13" i="65"/>
  <c r="I13" i="65"/>
  <c r="K13" i="65" s="1"/>
  <c r="AI12" i="65"/>
  <c r="W12" i="65"/>
  <c r="S12" i="65"/>
  <c r="R12" i="65"/>
  <c r="Q12" i="65"/>
  <c r="I12" i="65"/>
  <c r="X11" i="65"/>
  <c r="W11" i="65"/>
  <c r="S11" i="65"/>
  <c r="R11" i="65"/>
  <c r="Q11" i="65"/>
  <c r="I11" i="65"/>
  <c r="X10" i="65"/>
  <c r="W10" i="65"/>
  <c r="S10" i="65"/>
  <c r="R10" i="65"/>
  <c r="Q10" i="65"/>
  <c r="I10" i="65"/>
  <c r="X9" i="65"/>
  <c r="W9" i="65"/>
  <c r="S9" i="65"/>
  <c r="R9" i="65"/>
  <c r="Q9" i="65"/>
  <c r="I9" i="65"/>
  <c r="X8" i="65"/>
  <c r="W8" i="65"/>
  <c r="S8" i="65"/>
  <c r="R8" i="65"/>
  <c r="Q8" i="65"/>
  <c r="I8" i="65"/>
  <c r="R6" i="65"/>
  <c r="T10" i="65" l="1"/>
  <c r="T9" i="65"/>
  <c r="T27" i="65"/>
  <c r="T16" i="65"/>
  <c r="T17" i="65"/>
  <c r="T30" i="65"/>
  <c r="T33" i="65"/>
  <c r="T12" i="65"/>
  <c r="T14" i="65"/>
  <c r="T25" i="65"/>
  <c r="K16" i="65"/>
  <c r="T8" i="65"/>
  <c r="K10" i="65"/>
  <c r="T19" i="65"/>
  <c r="T22" i="65"/>
  <c r="T18" i="65"/>
  <c r="K9" i="65"/>
  <c r="K11" i="65"/>
  <c r="T11" i="65"/>
  <c r="K12" i="65"/>
  <c r="T13" i="65"/>
  <c r="K14" i="65"/>
  <c r="T20" i="65"/>
  <c r="T24" i="65"/>
  <c r="T29" i="65"/>
  <c r="K30" i="65"/>
  <c r="T21" i="65"/>
  <c r="K22" i="65"/>
  <c r="T26" i="65"/>
  <c r="T28" i="65"/>
  <c r="T32" i="65"/>
  <c r="K8" i="65"/>
  <c r="T34" i="65"/>
  <c r="K17" i="65"/>
  <c r="K25" i="65"/>
  <c r="K33" i="65"/>
  <c r="T15" i="65"/>
  <c r="K19" i="65"/>
  <c r="T23" i="65"/>
  <c r="K27" i="65"/>
  <c r="T31" i="65"/>
  <c r="AI13" i="58" l="1"/>
  <c r="AI14" i="58"/>
  <c r="AI15" i="58"/>
  <c r="AI16" i="58"/>
  <c r="AI17" i="58"/>
  <c r="AI18" i="58"/>
  <c r="AI19" i="58"/>
  <c r="AI20" i="58"/>
  <c r="AI21" i="58"/>
  <c r="AI22" i="58"/>
  <c r="AI23" i="58"/>
  <c r="AI24" i="58"/>
  <c r="AI25" i="58"/>
  <c r="AI26" i="58"/>
  <c r="AI27" i="58"/>
  <c r="AI28" i="58"/>
  <c r="AI29" i="58"/>
  <c r="AI30" i="58"/>
  <c r="AI31" i="58"/>
  <c r="AI32" i="58"/>
  <c r="AI33" i="58"/>
  <c r="AI34" i="58"/>
  <c r="AI12" i="58"/>
  <c r="W34" i="58"/>
  <c r="R34" i="58"/>
  <c r="Q34" i="58"/>
  <c r="W33" i="58"/>
  <c r="R33" i="58"/>
  <c r="Q33" i="58"/>
  <c r="W32" i="58"/>
  <c r="R32" i="58"/>
  <c r="Q32" i="58"/>
  <c r="W31" i="58"/>
  <c r="R31" i="58"/>
  <c r="Q31" i="58"/>
  <c r="W30" i="58"/>
  <c r="R30" i="58"/>
  <c r="Q30" i="58"/>
  <c r="W29" i="58"/>
  <c r="R29" i="58"/>
  <c r="Q29" i="58"/>
  <c r="W28" i="58"/>
  <c r="R28" i="58"/>
  <c r="Q28" i="58"/>
  <c r="W27" i="58"/>
  <c r="R27" i="58"/>
  <c r="Q27" i="58"/>
  <c r="W26" i="58"/>
  <c r="R26" i="58"/>
  <c r="Q26" i="58"/>
  <c r="W25" i="58"/>
  <c r="R25" i="58"/>
  <c r="Q25" i="58"/>
  <c r="W24" i="58"/>
  <c r="R24" i="58"/>
  <c r="Q24" i="58"/>
  <c r="W23" i="58"/>
  <c r="R23" i="58"/>
  <c r="Q23" i="58"/>
  <c r="W22" i="58"/>
  <c r="R22" i="58"/>
  <c r="Q22" i="58"/>
  <c r="W21" i="58"/>
  <c r="R21" i="58"/>
  <c r="Q21" i="58"/>
  <c r="W20" i="58"/>
  <c r="R20" i="58"/>
  <c r="Q20" i="58"/>
  <c r="W19" i="58"/>
  <c r="R19" i="58"/>
  <c r="Q19" i="58"/>
  <c r="W18" i="58"/>
  <c r="R18" i="58"/>
  <c r="Q18" i="58"/>
  <c r="W17" i="58"/>
  <c r="R17" i="58"/>
  <c r="Q17" i="58"/>
  <c r="W16" i="58"/>
  <c r="R16" i="58"/>
  <c r="Q16" i="58"/>
  <c r="W15" i="58"/>
  <c r="R15" i="58"/>
  <c r="Q15" i="58"/>
  <c r="W14" i="58"/>
  <c r="R14" i="58"/>
  <c r="Q14" i="58"/>
  <c r="W13" i="58"/>
  <c r="R13" i="58"/>
  <c r="Q13" i="58"/>
  <c r="W12" i="58"/>
  <c r="R12" i="58"/>
  <c r="Q12" i="58"/>
  <c r="W11" i="58"/>
  <c r="R11" i="58"/>
  <c r="Q11" i="58"/>
  <c r="W10" i="58"/>
  <c r="R10" i="58"/>
  <c r="Q10" i="58"/>
  <c r="W9" i="58"/>
  <c r="R9" i="58"/>
  <c r="Q9" i="58"/>
  <c r="W8" i="58"/>
  <c r="S8" i="58"/>
  <c r="R8" i="58"/>
  <c r="Q8" i="58"/>
  <c r="R6" i="58"/>
  <c r="T14" i="58" l="1"/>
  <c r="T27" i="58"/>
  <c r="T29" i="58"/>
  <c r="T19" i="58"/>
  <c r="T32" i="58"/>
  <c r="T24" i="58"/>
  <c r="T22" i="58"/>
  <c r="T30" i="58"/>
  <c r="T11" i="58"/>
  <c r="T16" i="58"/>
  <c r="T23" i="58"/>
  <c r="T9" i="58"/>
  <c r="T15" i="58"/>
  <c r="T18" i="58"/>
  <c r="T20" i="58"/>
  <c r="T21" i="58"/>
  <c r="T25" i="58"/>
  <c r="T33" i="58"/>
  <c r="T34" i="58"/>
  <c r="T10" i="58"/>
  <c r="T12" i="58"/>
  <c r="T13" i="58"/>
  <c r="T26" i="58"/>
  <c r="T31" i="58"/>
  <c r="T17" i="58"/>
  <c r="K8" i="58"/>
  <c r="T28" i="58"/>
  <c r="T8" i="58"/>
  <c r="S29" i="80" l="1"/>
  <c r="T29" i="80"/>
  <c r="S17" i="80"/>
  <c r="T17" i="80"/>
  <c r="T25" i="80"/>
  <c r="S25" i="80"/>
  <c r="T31" i="80"/>
  <c r="S31" i="80"/>
  <c r="T33" i="80"/>
  <c r="S33" i="80"/>
  <c r="T32" i="80"/>
  <c r="S32" i="80"/>
  <c r="S13" i="80"/>
  <c r="T13" i="80"/>
  <c r="S18" i="80"/>
  <c r="T18" i="80"/>
  <c r="S34" i="80"/>
  <c r="T34" i="80"/>
  <c r="T22" i="80"/>
  <c r="S22" i="80"/>
  <c r="T28" i="80"/>
  <c r="S28" i="80"/>
  <c r="T8" i="80"/>
  <c r="S8" i="80"/>
  <c r="T20" i="80"/>
  <c r="S20" i="80"/>
  <c r="T11" i="80"/>
  <c r="S14" i="80"/>
  <c r="T14" i="80"/>
  <c r="S23" i="80"/>
  <c r="T23" i="80"/>
  <c r="S19" i="80"/>
  <c r="T19" i="80"/>
  <c r="S30" i="80"/>
  <c r="T30" i="80"/>
  <c r="S26" i="80"/>
  <c r="T26" i="80"/>
  <c r="S27" i="80"/>
  <c r="T27" i="80"/>
  <c r="S21" i="80"/>
  <c r="T21" i="80"/>
  <c r="S16" i="80"/>
  <c r="T16" i="80"/>
  <c r="S15" i="80"/>
  <c r="T15" i="80"/>
  <c r="T24" i="80"/>
  <c r="S24" i="80"/>
  <c r="T9" i="80"/>
  <c r="S9" i="80"/>
  <c r="S12" i="80"/>
  <c r="T12" i="80"/>
  <c r="S10" i="80"/>
  <c r="T10" i="80"/>
  <c r="S11" i="80"/>
</calcChain>
</file>

<file path=xl/comments1.xml><?xml version="1.0" encoding="utf-8"?>
<comments xmlns="http://schemas.openxmlformats.org/spreadsheetml/2006/main">
  <authors>
    <author>Puget Sound Energy</author>
  </authors>
  <commentList>
    <comment ref="AC1" authorId="0" shapeId="0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After adjusting the Cadmus input [see file Check HHP Daily Inputs.xlxs} Sendout takes 89% of Bundle 18 of HHP Yes</t>
        </r>
      </text>
    </comment>
  </commentList>
</comments>
</file>

<file path=xl/comments10.xml><?xml version="1.0" encoding="utf-8"?>
<comments xmlns="http://schemas.openxmlformats.org/spreadsheetml/2006/main">
  <authors>
    <author>Singh, Gurvinder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comments11.xml><?xml version="1.0" encoding="utf-8"?>
<comments xmlns="http://schemas.openxmlformats.org/spreadsheetml/2006/main">
  <authors>
    <author>Singh, Gurvinder</author>
  </authors>
  <commentList>
    <comment ref="Y8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Red = only offered in this year.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comments2.xml><?xml version="1.0" encoding="utf-8"?>
<comments xmlns="http://schemas.openxmlformats.org/spreadsheetml/2006/main">
  <authors>
    <author>Singh, Gurvinder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comments3.xml><?xml version="1.0" encoding="utf-8"?>
<comments xmlns="http://schemas.openxmlformats.org/spreadsheetml/2006/main">
  <authors>
    <author>Singh, Gurvinder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comments4.xml><?xml version="1.0" encoding="utf-8"?>
<comments xmlns="http://schemas.openxmlformats.org/spreadsheetml/2006/main">
  <authors>
    <author>Singh, Gurvinder</author>
  </authors>
  <commentList>
    <comment ref="Y8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Red = only offered in this year.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comments5.xml><?xml version="1.0" encoding="utf-8"?>
<comments xmlns="http://schemas.openxmlformats.org/spreadsheetml/2006/main">
  <authors>
    <author>Singh, Gurvinder</author>
  </authors>
  <commentList>
    <comment ref="Y8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Red = only offered in this year.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comments6.xml><?xml version="1.0" encoding="utf-8"?>
<comments xmlns="http://schemas.openxmlformats.org/spreadsheetml/2006/main">
  <authors>
    <author>Singh, Gurvinder</author>
  </authors>
  <commentList>
    <comment ref="Z8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Red = only offered in this year.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comments7.xml><?xml version="1.0" encoding="utf-8"?>
<comments xmlns="http://schemas.openxmlformats.org/spreadsheetml/2006/main">
  <authors>
    <author>Singh, Gurvinder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comments8.xml><?xml version="1.0" encoding="utf-8"?>
<comments xmlns="http://schemas.openxmlformats.org/spreadsheetml/2006/main">
  <authors>
    <author>Singh, Gurvinder</author>
  </authors>
  <commentList>
    <comment ref="Z8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Red = only offered in this year.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comments9.xml><?xml version="1.0" encoding="utf-8"?>
<comments xmlns="http://schemas.openxmlformats.org/spreadsheetml/2006/main">
  <authors>
    <author>Singh, Gurvinder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>Singh, Gurvinder:</t>
        </r>
        <r>
          <rPr>
            <sz val="9"/>
            <color indexed="81"/>
            <rFont val="Tahoma"/>
            <family val="2"/>
          </rPr>
          <t xml:space="preserve">
Trended out</t>
        </r>
      </text>
    </comment>
  </commentList>
</comments>
</file>

<file path=xl/sharedStrings.xml><?xml version="1.0" encoding="utf-8"?>
<sst xmlns="http://schemas.openxmlformats.org/spreadsheetml/2006/main" count="3684" uniqueCount="325">
  <si>
    <t>These columns are linked to graphs.</t>
  </si>
  <si>
    <t>Peak Day demand is based on Design-Peak Planning Standard of 13 degree average temperature.  December peak.</t>
  </si>
  <si>
    <t>EXISTING LOADS &amp; RESOURCES - (FOR IRP)</t>
  </si>
  <si>
    <t>Winter Period</t>
  </si>
  <si>
    <t>NWP Firm Transportation</t>
  </si>
  <si>
    <t>Jackson Prairie &amp; Redelivery Service</t>
  </si>
  <si>
    <t>Gig Harbor LNG (2.5 Mdth/day)</t>
  </si>
  <si>
    <t>Tacoma LNG</t>
  </si>
  <si>
    <t>Existing Supply Side Resources</t>
  </si>
  <si>
    <t>Swarr</t>
  </si>
  <si>
    <t>Tacoma LNG Distribution Upgrade</t>
  </si>
  <si>
    <t>ShortTerm Firm Capacity from Market</t>
  </si>
  <si>
    <t>Total DSR &amp; Near-term Resource Alternatives</t>
  </si>
  <si>
    <t>Option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</si>
  <si>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</si>
  <si>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</si>
  <si>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</si>
  <si>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</si>
  <si>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</si>
  <si>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</si>
  <si>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</si>
  <si>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</si>
  <si>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</si>
  <si>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</si>
  <si>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</si>
  <si>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</si>
  <si>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</si>
  <si>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</si>
  <si>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</si>
  <si>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</si>
  <si>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</si>
  <si>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Notes:</t>
  </si>
  <si>
    <t>1. Annual peak loads are in December of each year</t>
  </si>
  <si>
    <t>2. Existing resources, assumed to be extended.  50/d of JP from Gas Book to Power Book has 50/d recallable.</t>
  </si>
  <si>
    <t>2041-42</t>
  </si>
  <si>
    <t>DSR</t>
  </si>
  <si>
    <t>DSR in 2021 IRP</t>
  </si>
  <si>
    <t>Scenario</t>
  </si>
  <si>
    <t>2042-43</t>
  </si>
  <si>
    <t>2044-45</t>
  </si>
  <si>
    <t>2045-46</t>
  </si>
  <si>
    <t>2043-44</t>
  </si>
  <si>
    <t>2046-47</t>
  </si>
  <si>
    <t>2047-48</t>
  </si>
  <si>
    <t>2048-49</t>
  </si>
  <si>
    <t>2049-50</t>
  </si>
  <si>
    <t>2050-51</t>
  </si>
  <si>
    <r>
      <t xml:space="preserve">2023 IRP Mid Demand </t>
    </r>
    <r>
      <rPr>
        <b/>
        <u/>
        <sz val="10"/>
        <rFont val="Arial"/>
        <family val="2"/>
      </rPr>
      <t>Before</t>
    </r>
    <r>
      <rPr>
        <b/>
        <sz val="10"/>
        <rFont val="Arial"/>
        <family val="2"/>
      </rPr>
      <t xml:space="preserve"> DSR</t>
    </r>
  </si>
  <si>
    <t>BASED ON F2022 Approved IRP Load Forecast</t>
  </si>
  <si>
    <t>LOAD RESOURCE BALANCE DRAFT:  07/16/2022</t>
  </si>
  <si>
    <t>Hybrid Heat Pumps</t>
  </si>
  <si>
    <t>3.  Demand Forecast = 2023 IRP Load Forecast (F2022 based).</t>
  </si>
  <si>
    <t>4. PSE will supply gas and capacity to Tacoma LNG for Tote and PSE System (not an incremental peak load to gas book).</t>
  </si>
  <si>
    <t>2023 IRP Resource Surplus/(Need) - w/2021 DSR</t>
  </si>
  <si>
    <t>2023 IRP Resource Surplus/(Need)</t>
  </si>
  <si>
    <t>NWP Firm Renewal</t>
  </si>
  <si>
    <t xml:space="preserve">RmxSmsRNGN1 </t>
  </si>
  <si>
    <t xml:space="preserve">RmxSmsRNGN2   </t>
  </si>
  <si>
    <t>RmxSmsRNGA1</t>
  </si>
  <si>
    <t>RmxSmsRNGA2</t>
  </si>
  <si>
    <t>RmxStanRNGA3</t>
  </si>
  <si>
    <t>RmxAGFRNGA1</t>
  </si>
  <si>
    <t>RmxPSERNGO1</t>
  </si>
  <si>
    <t xml:space="preserve">RMIXSMS&gt;PSG1 </t>
  </si>
  <si>
    <t xml:space="preserve">RMIXSMS&gt;PSG2 </t>
  </si>
  <si>
    <t xml:space="preserve">RMIXSMS&gt;PSG3 </t>
  </si>
  <si>
    <t xml:space="preserve">Rmix Ply&gt;PSE </t>
  </si>
  <si>
    <t xml:space="preserve">RMIX Stan&gt;Ply2 </t>
  </si>
  <si>
    <t>RMIX Stan&gt;Ply1</t>
  </si>
  <si>
    <t xml:space="preserve">RMIX Starr&gt;Ply </t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</si>
  <si>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2023 DSR</t>
    </r>
  </si>
  <si>
    <t xml:space="preserve">Plymouth LNG  </t>
  </si>
  <si>
    <t>Sumas NWP Renewal -1</t>
  </si>
  <si>
    <t>Sumas NWP Renewal -2</t>
  </si>
  <si>
    <t>Sumas NWP Renewal -3</t>
  </si>
  <si>
    <t>NWP to Rockies - 1</t>
  </si>
  <si>
    <t>NWP to Rockies - 2</t>
  </si>
  <si>
    <t>NWP Starr Rd to Plymouth</t>
  </si>
  <si>
    <t>Green H2 - 2028</t>
  </si>
  <si>
    <t>Green H2 - 2030</t>
  </si>
  <si>
    <t>Green H2 - 2032</t>
  </si>
  <si>
    <t>Green H2</t>
  </si>
  <si>
    <t>Sumas NWP Renewal -4</t>
  </si>
  <si>
    <t>RMIXSMS&gt;PSG4</t>
  </si>
  <si>
    <t>RMIX Stan&gt;Ply3</t>
  </si>
  <si>
    <t>NWP to Rockies - 3</t>
  </si>
  <si>
    <t>RmxAGFRNGA4</t>
  </si>
  <si>
    <t>G2E HHP Policy</t>
  </si>
  <si>
    <t>G2E HHP Policy - DSR</t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</si>
  <si>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G2E HHP Policy + DSR</t>
    </r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</si>
  <si>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G2E HHP Policy</t>
    </r>
  </si>
  <si>
    <t>HHP MKT</t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</si>
  <si>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DSR</t>
    </r>
  </si>
  <si>
    <r>
      <t xml:space="preserve">2023 IRP Mid Demand </t>
    </r>
    <r>
      <rPr>
        <b/>
        <u/>
        <sz val="10"/>
        <rFont val="Arial"/>
        <family val="2"/>
      </rPr>
      <t>After</t>
    </r>
    <r>
      <rPr>
        <b/>
        <sz val="10"/>
        <rFont val="Arial"/>
        <family val="2"/>
      </rPr>
      <t xml:space="preserve"> HHP Market</t>
    </r>
  </si>
  <si>
    <t>RNG on PSE</t>
  </si>
  <si>
    <t>Pipeline Renewals</t>
  </si>
  <si>
    <t>Reference</t>
  </si>
  <si>
    <t>Sensitivity B: Floor Price</t>
  </si>
  <si>
    <t>Sensitivity A: Ceiling Price</t>
  </si>
  <si>
    <t>Count</t>
  </si>
  <si>
    <t>Ceiling Price</t>
  </si>
  <si>
    <t>A</t>
  </si>
  <si>
    <t>B</t>
  </si>
  <si>
    <t>C</t>
  </si>
  <si>
    <t>D</t>
  </si>
  <si>
    <t>E</t>
  </si>
  <si>
    <t>F</t>
  </si>
  <si>
    <t>G</t>
  </si>
  <si>
    <t>Floor Price</t>
  </si>
  <si>
    <t>Limit Emissions CCA</t>
  </si>
  <si>
    <t>HHP Policy</t>
  </si>
  <si>
    <t>No Growth</t>
  </si>
  <si>
    <t>High Gas</t>
  </si>
  <si>
    <t>Res</t>
  </si>
  <si>
    <t>Comm Firm</t>
  </si>
  <si>
    <t>Ind Firm</t>
  </si>
  <si>
    <t>Comm Int</t>
  </si>
  <si>
    <t>Ind Int</t>
  </si>
  <si>
    <t>Reference Scenario</t>
  </si>
  <si>
    <t>Electrification Scenario</t>
  </si>
  <si>
    <t>Alt Fuel Location</t>
  </si>
  <si>
    <t>Daily MDQ</t>
  </si>
  <si>
    <t>RNG-physical N-1 (Daily MDQ)</t>
  </si>
  <si>
    <t/>
  </si>
  <si>
    <t>RNG-physical N-2 (Daily MDQ)</t>
  </si>
  <si>
    <t>RNG Attribute-1 (Daily MDQ)</t>
  </si>
  <si>
    <t>RNG Attribute-2 (Daily MDQ)</t>
  </si>
  <si>
    <t>RNG Attribute-3 (Daily MDQ)</t>
  </si>
  <si>
    <t>RNG Attribute-4 (Daily MDQ)</t>
  </si>
  <si>
    <t>RNG- physical O-1 (Daily MDQ)</t>
  </si>
  <si>
    <t>Sensitivity D: RNG NA</t>
  </si>
  <si>
    <t>Pipeline Not Renewed</t>
  </si>
  <si>
    <t>Sensitivity C: Limited Emissions</t>
  </si>
  <si>
    <t>Pipeline Renewed</t>
  </si>
  <si>
    <t>Pipelines Renewed</t>
  </si>
  <si>
    <t>Pipelines Not Renewed</t>
  </si>
  <si>
    <t>Zambia#2023</t>
  </si>
  <si>
    <t>NOTES</t>
  </si>
  <si>
    <t>FULL EE Supply Curve</t>
  </si>
  <si>
    <t>Base EE Supply Curve</t>
  </si>
  <si>
    <t>MAX EE Supply Curve</t>
  </si>
  <si>
    <t>NG EE Supply Curve</t>
  </si>
  <si>
    <t>A Ceiling Price</t>
  </si>
  <si>
    <t>B Floor Price</t>
  </si>
  <si>
    <t>C Limited Emissions</t>
  </si>
  <si>
    <t>Electrification</t>
  </si>
  <si>
    <t>D RNG NA</t>
  </si>
  <si>
    <t>Gas To Electric</t>
  </si>
  <si>
    <t>2023 IRP Gross Mid Demand</t>
  </si>
  <si>
    <t>Preferred Portfolio</t>
  </si>
  <si>
    <t xml:space="preserve">Gas to Electric </t>
  </si>
  <si>
    <t>On System RNG</t>
  </si>
  <si>
    <r>
      <t xml:space="preserve">2023 IRP Zero Growth Demand </t>
    </r>
    <r>
      <rPr>
        <b/>
        <u/>
        <sz val="10"/>
        <rFont val="Arial"/>
        <family val="2"/>
      </rPr>
      <t>Before</t>
    </r>
    <r>
      <rPr>
        <b/>
        <sz val="10"/>
        <rFont val="Arial"/>
        <family val="2"/>
      </rPr>
      <t xml:space="preserve"> DSR</t>
    </r>
  </si>
  <si>
    <t>2023 IRP Mid Demand Resource Surplus/(Need)</t>
  </si>
  <si>
    <t>2023 IRP Zero demand Resource Surplus/(Need)</t>
  </si>
  <si>
    <t>Winter</t>
  </si>
  <si>
    <t>Cost Effective RNG by Scenario and Sensitivity</t>
  </si>
  <si>
    <t>E HHP Policy</t>
  </si>
  <si>
    <t>F No Gas Growth</t>
  </si>
  <si>
    <t>G High Gas</t>
  </si>
  <si>
    <t>Sensitivity E: HHP Policy</t>
  </si>
  <si>
    <t>Sensitivity F: No Gas Growth</t>
  </si>
  <si>
    <t>Sensitivity G: High Gas</t>
  </si>
  <si>
    <t>FINAL 12.17.22</t>
  </si>
  <si>
    <t>#1393</t>
  </si>
  <si>
    <t>WA SES Electrification</t>
  </si>
  <si>
    <t>A-Ceiling Price Sensitivity</t>
  </si>
  <si>
    <t>#1394</t>
  </si>
  <si>
    <t>B-Floor Price Sensitivity</t>
  </si>
  <si>
    <t>#1409</t>
  </si>
  <si>
    <t>C-Limited Emissions with Floor Price</t>
  </si>
  <si>
    <t>#1412</t>
  </si>
  <si>
    <t>D-RNG North American Geography</t>
  </si>
  <si>
    <t>FINAL 11.26.22</t>
  </si>
  <si>
    <t>#1415</t>
  </si>
  <si>
    <t>E-HHP Policy</t>
  </si>
  <si>
    <t>F-No Growth Sensitivity</t>
  </si>
  <si>
    <t>#1407</t>
  </si>
  <si>
    <t>G-High Gas Price</t>
  </si>
  <si>
    <t>Year</t>
  </si>
  <si>
    <t>: Unserved Demand by Area/Class</t>
  </si>
  <si>
    <t>0: Total Cost w/o DSM</t>
  </si>
  <si>
    <t>0: Total System Cost</t>
  </si>
  <si>
    <t>0: Served Demand by Area/Class</t>
  </si>
  <si>
    <t>Reference $/Dth</t>
  </si>
  <si>
    <t>$/Dth</t>
  </si>
  <si>
    <t>RNG NA $/Dth</t>
  </si>
  <si>
    <t>Billion</t>
  </si>
  <si>
    <t>(ADD ELECTRIC COST)</t>
  </si>
  <si>
    <t>Million in NPV savings over Ref.</t>
  </si>
  <si>
    <t>Transport DSR</t>
  </si>
  <si>
    <t>Transport G2E</t>
  </si>
  <si>
    <t>RNG</t>
  </si>
  <si>
    <t>Sensitivity D: RNG North America</t>
  </si>
  <si>
    <t>Sensitivity F: Zero Gas Growth</t>
  </si>
  <si>
    <t>Sensitivity G: High Gas Price</t>
  </si>
  <si>
    <t>Alt Fuel Location/RNG NA</t>
  </si>
  <si>
    <t>Zero Growth</t>
  </si>
  <si>
    <t>High Gas Price</t>
  </si>
  <si>
    <t>Allocated Allowance Est. WAC173-446</t>
  </si>
  <si>
    <t>Gross Demand 2023 IRP+transports &lt;25k</t>
  </si>
  <si>
    <t>Preferred Portfolio CO2 Tonnes</t>
  </si>
  <si>
    <t>Sum</t>
  </si>
  <si>
    <t>Conservation</t>
  </si>
  <si>
    <t>Demand Response</t>
  </si>
  <si>
    <t>DER Solar</t>
  </si>
  <si>
    <t>DER Storage</t>
  </si>
  <si>
    <t>CETA Compliant Peaking Capacity</t>
  </si>
  <si>
    <t>Wind</t>
  </si>
  <si>
    <t>Solar</t>
  </si>
  <si>
    <t>Green Direct</t>
  </si>
  <si>
    <t>Hybrid (Generation + Storage)</t>
  </si>
  <si>
    <t>Biomass</t>
  </si>
  <si>
    <t>Nuclear</t>
  </si>
  <si>
    <t>Standalone Storage</t>
  </si>
  <si>
    <t>Total</t>
  </si>
  <si>
    <t>1 Reference</t>
  </si>
  <si>
    <r>
      <t>Portfolio</t>
    </r>
    <r>
      <rPr>
        <vertAlign val="superscript"/>
        <sz val="11"/>
        <color theme="0"/>
        <rFont val="Arial"/>
        <family val="2"/>
      </rPr>
      <t>1</t>
    </r>
  </si>
  <si>
    <t>Cumulative Builds (MW), Summarized</t>
  </si>
  <si>
    <t>Demand Side Resources</t>
  </si>
  <si>
    <t>Distributed Energy Resources</t>
  </si>
  <si>
    <t>Supply Side Resources</t>
  </si>
  <si>
    <t>Existing Contract</t>
  </si>
  <si>
    <t>Existing Coal</t>
  </si>
  <si>
    <t>Existing Gas</t>
  </si>
  <si>
    <t>Market Purchases</t>
  </si>
  <si>
    <t>New Peaking Capacity</t>
  </si>
  <si>
    <t>Total (With Market Purchases)</t>
  </si>
  <si>
    <t>Total (Minus Market Purchases)</t>
  </si>
  <si>
    <t>22-Yr Levelized Costs ($ Billions)</t>
  </si>
  <si>
    <t>Revenue Requirement</t>
  </si>
  <si>
    <t>Emissions Cost</t>
  </si>
  <si>
    <t>Total 
(Rev Rec + Emissions)</t>
  </si>
  <si>
    <t>Emissions, All Values in Millions of Short Tons</t>
  </si>
  <si>
    <t>Annual Revenue Requirement with Emissions ($ Billions)</t>
  </si>
  <si>
    <t>Portfolio</t>
  </si>
  <si>
    <t>Emissions Costs ($ Billions)</t>
  </si>
  <si>
    <t>Full Electrification</t>
  </si>
  <si>
    <t>Total GHG Emissions (Millions Tons)</t>
  </si>
  <si>
    <t>New NG CCCT</t>
  </si>
  <si>
    <t>New NG Frame Peaker</t>
  </si>
  <si>
    <t>New NG Recip Peaker</t>
  </si>
  <si>
    <t>New NG/H2 Blend Frame Peaker</t>
  </si>
  <si>
    <t>New NG/H2 Blend Recip Peaker</t>
  </si>
  <si>
    <t>New Biodiesel Frame Peaker</t>
  </si>
  <si>
    <t>New WA Wind</t>
  </si>
  <si>
    <t>New BC Wind</t>
  </si>
  <si>
    <t>New MT East Wind</t>
  </si>
  <si>
    <t>New MT Central Wind</t>
  </si>
  <si>
    <t>New ID Wind</t>
  </si>
  <si>
    <t>New WY East Wind</t>
  </si>
  <si>
    <t>New WY West Wind</t>
  </si>
  <si>
    <t>New Offshore Wind</t>
  </si>
  <si>
    <t>New WA East Solar</t>
  </si>
  <si>
    <t>New WA West Solar</t>
  </si>
  <si>
    <t>New ID Solar</t>
  </si>
  <si>
    <t>New WY East Solar</t>
  </si>
  <si>
    <t>New WY West Solar</t>
  </si>
  <si>
    <t>New Greendirect Wind</t>
  </si>
  <si>
    <t>New Greendirect Solar</t>
  </si>
  <si>
    <t>New LiIon2hr</t>
  </si>
  <si>
    <t>New LiIon4hr</t>
  </si>
  <si>
    <t>New LiIon6hr</t>
  </si>
  <si>
    <t>New MT PHES</t>
  </si>
  <si>
    <t>New WA OR PHES</t>
  </si>
  <si>
    <t>New DER Storage</t>
  </si>
  <si>
    <t>New Hybrid Wind Storage</t>
  </si>
  <si>
    <t>New Hybrid Solar Storage</t>
  </si>
  <si>
    <t>New Hybrid Solar Wind Storage</t>
  </si>
  <si>
    <t>New Biomass</t>
  </si>
  <si>
    <t>New Nuclear</t>
  </si>
  <si>
    <t>New PPA</t>
  </si>
  <si>
    <t>New DER Solar Ground</t>
  </si>
  <si>
    <t>New DER Solar Rooftop</t>
  </si>
  <si>
    <t>New PSE DER Solar</t>
  </si>
  <si>
    <t>New PSE DER Storage</t>
  </si>
  <si>
    <t>New Demand response</t>
  </si>
  <si>
    <t>New DSM DE</t>
  </si>
  <si>
    <t>New DSM C&amp;S</t>
  </si>
  <si>
    <t>New DSM PV</t>
  </si>
  <si>
    <t>New DSM Conservation</t>
  </si>
  <si>
    <t>CEIP Solar</t>
  </si>
  <si>
    <t>CEIP Battery</t>
  </si>
  <si>
    <t>Cummulative Builds (MW)</t>
  </si>
  <si>
    <t>CCCT</t>
  </si>
  <si>
    <t>Frame Peaker</t>
  </si>
  <si>
    <t>Recip Peaker</t>
  </si>
  <si>
    <t>Frame Peaker NG/H2 Blend</t>
  </si>
  <si>
    <t>Recip Peaker NG/H2 Blend</t>
  </si>
  <si>
    <t>Frame Peaker Biodiesel</t>
  </si>
  <si>
    <t>WA Wind</t>
  </si>
  <si>
    <t>BC Wind</t>
  </si>
  <si>
    <t>MT Wind East</t>
  </si>
  <si>
    <t>MT Central Wind</t>
  </si>
  <si>
    <t>ID Wind</t>
  </si>
  <si>
    <t>WY East Wind</t>
  </si>
  <si>
    <t>WY West Wind</t>
  </si>
  <si>
    <t>Offshore Wind</t>
  </si>
  <si>
    <t>WA East Solar</t>
  </si>
  <si>
    <t>WA West Solar</t>
  </si>
  <si>
    <t>ID Solar</t>
  </si>
  <si>
    <t>WY East Solar</t>
  </si>
  <si>
    <t>WY West Solar</t>
  </si>
  <si>
    <t>Greendirect Wind</t>
  </si>
  <si>
    <t>Greendirect Solar</t>
  </si>
  <si>
    <t>Li-Ion 2hr</t>
  </si>
  <si>
    <t>Li-Ion 4hr</t>
  </si>
  <si>
    <t>Li-Ion 6hr</t>
  </si>
  <si>
    <t>MT PHES</t>
  </si>
  <si>
    <t>WA/OR PHES</t>
  </si>
  <si>
    <t>Wind + Battery</t>
  </si>
  <si>
    <t>Solar + Battery</t>
  </si>
  <si>
    <t>Wind + Solar + Battery</t>
  </si>
  <si>
    <t>PPA</t>
  </si>
  <si>
    <t>DER Solar Ground</t>
  </si>
  <si>
    <t>DER Solar Rooftop</t>
  </si>
  <si>
    <t xml:space="preserve">PSE DER Solar </t>
  </si>
  <si>
    <t>PSE DER Storage</t>
  </si>
  <si>
    <t>DSM DE</t>
  </si>
  <si>
    <t>DSM C&amp;S</t>
  </si>
  <si>
    <t>DSM PV</t>
  </si>
  <si>
    <t>DSM Conservation</t>
  </si>
  <si>
    <t>Annual Revenue Requirement without Emissions ($ Billions)</t>
  </si>
  <si>
    <t>HPP Emissions</t>
  </si>
  <si>
    <t>MDth/yr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</si>
</sst>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#,##0.0_);\(#,##0.0\)"/>
    <numFmt numFmtId="167" formatCode="0.0"/>
    <numFmt numFmtId="168" formatCode="_(* #,##0.0_);_(* \(#,##0.0\);_(* &quot;-&quot;??_);_(@_)"/>
    <numFmt numFmtId="169" formatCode="0.000000"/>
    <numFmt numFmtId="170" formatCode="0.0%"/>
    <numFmt numFmtId="171" formatCode="_(* #,##0.0_);_(* \(#,##0.0\);_(* &quot;-&quot;?_);_(@_)"/>
    <numFmt numFmtId="172" formatCode="&quot;$&quot;#,##0.00"/>
    <numFmt numFmtId="173" formatCode="&quot;$&quot;#,##0.00000000_);[Red]\(&quot;$&quot;#,##0.00000000\)"/>
    <numFmt numFmtId="174" formatCode="&quot;$&quot;#,##0.000000_);[Red]\(&quot;$&quot;#,##0.000000\)"/>
    <numFmt numFmtId="175" formatCode="_(&quot;$&quot;* #,##0_);_(&quot;$&quot;* \(#,##0\);_(&quot;$&quot;* &quot;-&quot;??_);_(@_)"/>
    <numFmt numFmtId="176" formatCode="&quot;$&quot;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b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Arial"/>
      <family val="2"/>
    </font>
    <font>
      <vertAlign val="superscript"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5" tint="-0.499984740745262"/>
      <name val="Arial"/>
      <family val="2"/>
    </font>
    <font>
      <b/>
      <sz val="12"/>
      <name val="Arial"/>
      <family val="2"/>
    </font>
    <font>
      <b/>
      <i/>
      <sz val="12"/>
      <color theme="1"/>
      <name val="Arial"/>
      <family val="2"/>
    </font>
    <font>
      <b/>
      <sz val="11"/>
      <name val="Calibri"/>
      <family val="2"/>
      <scheme val="minor"/>
    </font>
    <font>
      <b/>
      <i/>
      <sz val="11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3" fillId="0" borderId="0">
      <alignment horizontal="left" wrapText="1"/>
    </xf>
  </cellStyleXfs>
  <cellXfs count="323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2" fillId="3" borderId="0" xfId="0" applyFont="1" applyFill="1"/>
    <xf numFmtId="0" fontId="4" fillId="0" borderId="0" xfId="0" applyFont="1" applyFill="1"/>
    <xf numFmtId="0" fontId="5" fillId="5" borderId="0" xfId="0" applyFont="1" applyFill="1" applyAlignment="1">
      <alignment horizontal="left"/>
    </xf>
    <xf numFmtId="0" fontId="6" fillId="0" borderId="0" xfId="0" applyNumberFormat="1" applyFont="1" applyFill="1" applyBorder="1" applyAlignment="1">
      <alignment horizontal="center" wrapText="1"/>
    </xf>
    <xf numFmtId="0" fontId="6" fillId="4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4" borderId="0" xfId="0" applyNumberFormat="1" applyFont="1" applyFill="1" applyBorder="1" applyAlignment="1">
      <alignment horizontal="center" vertical="center" wrapText="1"/>
    </xf>
    <xf numFmtId="0" fontId="6" fillId="0" borderId="4" xfId="0" quotePrefix="1" applyNumberFormat="1" applyFont="1" applyFill="1" applyBorder="1" applyAlignment="1">
      <alignment horizontal="center" wrapText="1"/>
    </xf>
    <xf numFmtId="0" fontId="6" fillId="4" borderId="4" xfId="0" applyNumberFormat="1" applyFont="1" applyFill="1" applyBorder="1" applyAlignment="1">
      <alignment horizontal="center" wrapText="1"/>
    </xf>
    <xf numFmtId="0" fontId="6" fillId="0" borderId="4" xfId="0" quotePrefix="1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4" borderId="4" xfId="0" quotePrefix="1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10" fillId="8" borderId="10" xfId="0" applyNumberFormat="1" applyFont="1" applyFill="1" applyBorder="1" applyAlignment="1">
      <alignment horizontal="center" vertical="center" wrapText="1"/>
    </xf>
    <xf numFmtId="0" fontId="10" fillId="8" borderId="11" xfId="0" applyNumberFormat="1" applyFont="1" applyFill="1" applyBorder="1" applyAlignment="1">
      <alignment horizontal="center" vertical="center" wrapText="1"/>
    </xf>
    <xf numFmtId="0" fontId="10" fillId="8" borderId="15" xfId="0" applyNumberFormat="1" applyFont="1" applyFill="1" applyBorder="1" applyAlignment="1">
      <alignment horizontal="center" vertical="center" wrapText="1"/>
    </xf>
    <xf numFmtId="0" fontId="10" fillId="8" borderId="16" xfId="0" applyNumberFormat="1" applyFont="1" applyFill="1" applyBorder="1" applyAlignment="1">
      <alignment horizontal="center" vertical="center" wrapText="1"/>
    </xf>
    <xf numFmtId="0" fontId="10" fillId="8" borderId="25" xfId="0" applyNumberFormat="1" applyFont="1" applyFill="1" applyBorder="1" applyAlignment="1">
      <alignment horizontal="center" vertical="center" wrapText="1"/>
    </xf>
    <xf numFmtId="0" fontId="10" fillId="8" borderId="29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6" fillId="12" borderId="29" xfId="0" applyNumberFormat="1" applyFont="1" applyFill="1" applyBorder="1" applyAlignment="1">
      <alignment horizontal="center" vertical="center" wrapText="1"/>
    </xf>
    <xf numFmtId="0" fontId="6" fillId="12" borderId="15" xfId="0" applyNumberFormat="1" applyFont="1" applyFill="1" applyBorder="1" applyAlignment="1">
      <alignment horizontal="center" vertical="center" wrapText="1"/>
    </xf>
    <xf numFmtId="0" fontId="6" fillId="12" borderId="26" xfId="0" applyNumberFormat="1" applyFont="1" applyFill="1" applyBorder="1" applyAlignment="1">
      <alignment horizontal="center" vertical="center" wrapText="1"/>
    </xf>
    <xf numFmtId="0" fontId="10" fillId="8" borderId="24" xfId="0" applyNumberFormat="1" applyFont="1" applyFill="1" applyBorder="1" applyAlignment="1">
      <alignment horizontal="center" vertical="center" wrapText="1"/>
    </xf>
    <xf numFmtId="0" fontId="10" fillId="8" borderId="8" xfId="0" applyNumberFormat="1" applyFont="1" applyFill="1" applyBorder="1" applyAlignment="1">
      <alignment horizontal="center" vertical="center" wrapText="1"/>
    </xf>
    <xf numFmtId="0" fontId="10" fillId="8" borderId="9" xfId="0" applyNumberFormat="1" applyFont="1" applyFill="1" applyBorder="1" applyAlignment="1">
      <alignment horizontal="center" vertical="center" wrapText="1"/>
    </xf>
    <xf numFmtId="0" fontId="10" fillId="8" borderId="6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Continuous"/>
    </xf>
    <xf numFmtId="0" fontId="5" fillId="0" borderId="0" xfId="0" applyNumberFormat="1" applyFont="1" applyFill="1" applyAlignment="1">
      <alignment horizontal="center"/>
    </xf>
    <xf numFmtId="0" fontId="10" fillId="8" borderId="0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7" xfId="0" quotePrefix="1" applyFont="1" applyFill="1" applyBorder="1" applyAlignment="1">
      <alignment horizontal="center"/>
    </xf>
    <xf numFmtId="0" fontId="6" fillId="13" borderId="24" xfId="0" applyNumberFormat="1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vertical="center" wrapText="1"/>
    </xf>
    <xf numFmtId="0" fontId="6" fillId="13" borderId="8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 wrapText="1"/>
    </xf>
    <xf numFmtId="0" fontId="10" fillId="8" borderId="3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8" borderId="33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12" borderId="5" xfId="0" quotePrefix="1" applyFont="1" applyFill="1" applyBorder="1" applyAlignment="1">
      <alignment horizontal="center"/>
    </xf>
    <xf numFmtId="0" fontId="11" fillId="0" borderId="5" xfId="0" quotePrefix="1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12" borderId="29" xfId="0" quotePrefix="1" applyFont="1" applyFill="1" applyBorder="1" applyAlignment="1">
      <alignment horizontal="center"/>
    </xf>
    <xf numFmtId="0" fontId="6" fillId="13" borderId="8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14" fillId="0" borderId="0" xfId="0" applyFont="1"/>
    <xf numFmtId="0" fontId="15" fillId="13" borderId="20" xfId="0" applyNumberFormat="1" applyFont="1" applyFill="1" applyBorder="1" applyAlignment="1">
      <alignment horizontal="center" vertical="center" wrapText="1"/>
    </xf>
    <xf numFmtId="0" fontId="16" fillId="8" borderId="21" xfId="0" applyNumberFormat="1" applyFont="1" applyFill="1" applyBorder="1" applyAlignment="1">
      <alignment horizontal="center" vertical="center" wrapText="1"/>
    </xf>
    <xf numFmtId="0" fontId="5" fillId="15" borderId="0" xfId="0" applyFont="1" applyFill="1"/>
    <xf numFmtId="0" fontId="2" fillId="0" borderId="0" xfId="0" applyFont="1" applyAlignment="1">
      <alignment horizontal="center"/>
    </xf>
    <xf numFmtId="0" fontId="5" fillId="15" borderId="0" xfId="0" applyFont="1" applyFill="1" applyAlignment="1">
      <alignment horizontal="center"/>
    </xf>
    <xf numFmtId="173" fontId="17" fillId="2" borderId="0" xfId="0" applyNumberFormat="1" applyFont="1" applyFill="1"/>
    <xf numFmtId="0" fontId="17" fillId="2" borderId="0" xfId="0" applyFont="1" applyFill="1"/>
    <xf numFmtId="8" fontId="17" fillId="2" borderId="0" xfId="0" applyNumberFormat="1" applyFont="1" applyFill="1"/>
    <xf numFmtId="0" fontId="5" fillId="0" borderId="0" xfId="0" applyFont="1" applyFill="1" applyBorder="1"/>
    <xf numFmtId="0" fontId="5" fillId="0" borderId="0" xfId="0" applyFont="1" applyFill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173" fontId="17" fillId="0" borderId="0" xfId="0" applyNumberFormat="1" applyFont="1" applyFill="1" applyBorder="1"/>
    <xf numFmtId="0" fontId="17" fillId="0" borderId="0" xfId="0" applyFont="1" applyFill="1" applyBorder="1"/>
    <xf numFmtId="0" fontId="19" fillId="0" borderId="0" xfId="0" applyFont="1" applyFill="1" applyBorder="1" applyAlignment="1">
      <alignment horizontal="right"/>
    </xf>
    <xf numFmtId="173" fontId="19" fillId="0" borderId="0" xfId="0" applyNumberFormat="1" applyFont="1" applyFill="1" applyBorder="1"/>
    <xf numFmtId="0" fontId="19" fillId="0" borderId="0" xfId="0" applyFont="1" applyFill="1" applyBorder="1"/>
    <xf numFmtId="0" fontId="17" fillId="0" borderId="0" xfId="0" applyFont="1" applyAlignment="1">
      <alignment horizontal="right"/>
    </xf>
    <xf numFmtId="0" fontId="2" fillId="0" borderId="5" xfId="0" applyFont="1" applyBorder="1"/>
    <xf numFmtId="0" fontId="2" fillId="0" borderId="27" xfId="0" applyFont="1" applyBorder="1"/>
    <xf numFmtId="0" fontId="2" fillId="0" borderId="37" xfId="0" applyFont="1" applyBorder="1"/>
    <xf numFmtId="0" fontId="2" fillId="0" borderId="2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5" xfId="0" applyFont="1" applyBorder="1" applyAlignment="1">
      <alignment vertical="center"/>
    </xf>
    <xf numFmtId="0" fontId="12" fillId="16" borderId="35" xfId="0" applyFont="1" applyFill="1" applyBorder="1" applyAlignment="1">
      <alignment horizontal="center" vertical="center" wrapText="1"/>
    </xf>
    <xf numFmtId="0" fontId="12" fillId="16" borderId="17" xfId="0" applyFont="1" applyFill="1" applyBorder="1" applyAlignment="1">
      <alignment horizontal="center" vertical="center" wrapText="1"/>
    </xf>
    <xf numFmtId="0" fontId="12" fillId="16" borderId="17" xfId="0" applyFont="1" applyFill="1" applyBorder="1" applyAlignment="1">
      <alignment horizontal="center" vertical="center"/>
    </xf>
    <xf numFmtId="0" fontId="12" fillId="16" borderId="18" xfId="0" applyFont="1" applyFill="1" applyBorder="1" applyAlignment="1">
      <alignment horizontal="center" vertical="center"/>
    </xf>
    <xf numFmtId="0" fontId="2" fillId="0" borderId="0" xfId="0" applyFont="1"/>
    <xf numFmtId="172" fontId="2" fillId="0" borderId="0" xfId="0" applyNumberFormat="1" applyFont="1"/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72" fontId="2" fillId="0" borderId="5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/>
    <xf numFmtId="172" fontId="2" fillId="0" borderId="5" xfId="0" applyNumberFormat="1" applyFont="1" applyBorder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/>
    <xf numFmtId="172" fontId="2" fillId="0" borderId="0" xfId="0" applyNumberFormat="1" applyFont="1" applyBorder="1"/>
    <xf numFmtId="17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44" fontId="20" fillId="0" borderId="0" xfId="2" applyFont="1"/>
    <xf numFmtId="174" fontId="2" fillId="0" borderId="0" xfId="0" applyNumberFormat="1" applyFont="1"/>
    <xf numFmtId="175" fontId="2" fillId="0" borderId="0" xfId="2" applyNumberFormat="1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center"/>
    </xf>
    <xf numFmtId="44" fontId="2" fillId="0" borderId="0" xfId="2" applyFont="1" applyFill="1" applyBorder="1"/>
    <xf numFmtId="172" fontId="2" fillId="0" borderId="0" xfId="0" applyNumberFormat="1" applyFont="1" applyFill="1" applyBorder="1"/>
    <xf numFmtId="172" fontId="2" fillId="0" borderId="0" xfId="2" applyNumberFormat="1" applyFont="1" applyFill="1" applyBorder="1" applyAlignment="1">
      <alignment horizontal="center"/>
    </xf>
    <xf numFmtId="8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/>
    <xf numFmtId="2" fontId="2" fillId="0" borderId="0" xfId="0" applyNumberFormat="1" applyFont="1" applyFill="1" applyBorder="1"/>
    <xf numFmtId="0" fontId="2" fillId="0" borderId="0" xfId="0" applyFont="1" applyFill="1"/>
    <xf numFmtId="173" fontId="2" fillId="0" borderId="0" xfId="0" applyNumberFormat="1" applyFont="1" applyFill="1"/>
    <xf numFmtId="173" fontId="2" fillId="0" borderId="0" xfId="0" applyNumberFormat="1" applyFont="1" applyFill="1" applyBorder="1"/>
    <xf numFmtId="173" fontId="2" fillId="0" borderId="0" xfId="0" applyNumberFormat="1" applyFont="1"/>
    <xf numFmtId="176" fontId="2" fillId="0" borderId="0" xfId="0" applyNumberFormat="1" applyFont="1"/>
    <xf numFmtId="0" fontId="2" fillId="0" borderId="39" xfId="0" applyFont="1" applyBorder="1"/>
    <xf numFmtId="0" fontId="2" fillId="0" borderId="7" xfId="0" applyFont="1" applyBorder="1"/>
    <xf numFmtId="0" fontId="2" fillId="0" borderId="38" xfId="0" applyFont="1" applyBorder="1"/>
    <xf numFmtId="0" fontId="2" fillId="0" borderId="12" xfId="0" applyFont="1" applyBorder="1"/>
    <xf numFmtId="0" fontId="2" fillId="0" borderId="4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9" borderId="5" xfId="0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/>
    <xf numFmtId="1" fontId="2" fillId="0" borderId="0" xfId="0" applyNumberFormat="1" applyFont="1" applyBorder="1"/>
    <xf numFmtId="1" fontId="2" fillId="0" borderId="0" xfId="0" applyNumberFormat="1" applyFont="1" applyFill="1" applyBorder="1"/>
    <xf numFmtId="1" fontId="2" fillId="0" borderId="0" xfId="0" applyNumberFormat="1" applyFont="1" applyBorder="1" applyAlignment="1">
      <alignment horizontal="right"/>
    </xf>
    <xf numFmtId="168" fontId="2" fillId="0" borderId="0" xfId="1" applyNumberFormat="1" applyFont="1"/>
    <xf numFmtId="164" fontId="2" fillId="3" borderId="0" xfId="1" applyNumberFormat="1" applyFont="1" applyFill="1"/>
    <xf numFmtId="0" fontId="2" fillId="3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" fillId="4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/>
    </xf>
    <xf numFmtId="0" fontId="21" fillId="5" borderId="0" xfId="0" applyFont="1" applyFill="1" applyAlignment="1">
      <alignment horizontal="center"/>
    </xf>
    <xf numFmtId="0" fontId="2" fillId="5" borderId="0" xfId="0" applyFont="1" applyFill="1"/>
    <xf numFmtId="0" fontId="21" fillId="0" borderId="0" xfId="0" applyFont="1" applyFill="1" applyAlignment="1">
      <alignment horizontal="center"/>
    </xf>
    <xf numFmtId="0" fontId="2" fillId="0" borderId="0" xfId="1" applyNumberFormat="1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2" fillId="0" borderId="4" xfId="0" applyFont="1" applyBorder="1"/>
    <xf numFmtId="0" fontId="2" fillId="0" borderId="7" xfId="0" applyFont="1" applyFill="1" applyBorder="1" applyAlignment="1">
      <alignment horizontal="center"/>
    </xf>
    <xf numFmtId="0" fontId="2" fillId="0" borderId="0" xfId="0" applyNumberFormat="1" applyFont="1" applyAlignment="1">
      <alignment horizontal="center"/>
    </xf>
    <xf numFmtId="167" fontId="2" fillId="0" borderId="0" xfId="0" applyNumberFormat="1" applyFont="1"/>
    <xf numFmtId="165" fontId="2" fillId="6" borderId="0" xfId="0" applyNumberFormat="1" applyFont="1" applyFill="1" applyBorder="1" applyAlignment="1">
      <alignment horizontal="center"/>
    </xf>
    <xf numFmtId="0" fontId="2" fillId="6" borderId="0" xfId="0" applyNumberFormat="1" applyFont="1" applyFill="1" applyBorder="1" applyAlignment="1">
      <alignment horizontal="center"/>
    </xf>
    <xf numFmtId="167" fontId="2" fillId="7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37" fontId="2" fillId="0" borderId="0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164" fontId="2" fillId="7" borderId="0" xfId="1" applyNumberFormat="1" applyFont="1" applyFill="1" applyAlignment="1">
      <alignment horizontal="center"/>
    </xf>
    <xf numFmtId="166" fontId="2" fillId="7" borderId="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5" xfId="0" applyFont="1" applyFill="1" applyBorder="1" applyAlignment="1">
      <alignment horizontal="center"/>
    </xf>
    <xf numFmtId="1" fontId="2" fillId="0" borderId="5" xfId="0" applyNumberFormat="1" applyFont="1" applyBorder="1"/>
    <xf numFmtId="0" fontId="2" fillId="12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" fontId="2" fillId="9" borderId="5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0" fontId="2" fillId="0" borderId="0" xfId="1" applyNumberFormat="1" applyFont="1" applyAlignment="1">
      <alignment horizontal="center"/>
    </xf>
    <xf numFmtId="9" fontId="2" fillId="0" borderId="0" xfId="3" applyFont="1"/>
    <xf numFmtId="171" fontId="2" fillId="0" borderId="0" xfId="0" applyNumberFormat="1" applyFont="1"/>
    <xf numFmtId="170" fontId="2" fillId="0" borderId="0" xfId="3" applyNumberFormat="1" applyFont="1"/>
    <xf numFmtId="3" fontId="2" fillId="10" borderId="0" xfId="0" applyNumberFormat="1" applyFont="1" applyFill="1" applyBorder="1" applyAlignment="1">
      <alignment horizontal="center"/>
    </xf>
    <xf numFmtId="14" fontId="2" fillId="0" borderId="0" xfId="0" applyNumberFormat="1" applyFont="1"/>
    <xf numFmtId="3" fontId="2" fillId="0" borderId="0" xfId="0" applyNumberFormat="1" applyFont="1"/>
    <xf numFmtId="165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/>
    <xf numFmtId="164" fontId="2" fillId="0" borderId="0" xfId="1" applyNumberFormat="1" applyFont="1" applyFill="1"/>
    <xf numFmtId="164" fontId="2" fillId="0" borderId="0" xfId="1" applyNumberFormat="1" applyFont="1"/>
    <xf numFmtId="44" fontId="2" fillId="0" borderId="0" xfId="2" applyFont="1"/>
    <xf numFmtId="9" fontId="2" fillId="0" borderId="0" xfId="3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5" xfId="0" applyFont="1" applyFill="1" applyBorder="1"/>
    <xf numFmtId="1" fontId="2" fillId="0" borderId="5" xfId="0" applyNumberFormat="1" applyFont="1" applyFill="1" applyBorder="1" applyAlignment="1">
      <alignment horizontal="center"/>
    </xf>
    <xf numFmtId="167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wrapText="1"/>
    </xf>
    <xf numFmtId="2" fontId="6" fillId="0" borderId="7" xfId="1" applyNumberFormat="1" applyFont="1" applyBorder="1" applyAlignment="1">
      <alignment horizontal="center" vertical="center"/>
    </xf>
    <xf numFmtId="2" fontId="6" fillId="0" borderId="30" xfId="1" applyNumberFormat="1" applyFont="1" applyBorder="1" applyAlignment="1">
      <alignment horizontal="center" vertical="center"/>
    </xf>
    <xf numFmtId="43" fontId="2" fillId="0" borderId="0" xfId="0" applyNumberFormat="1" applyFont="1"/>
    <xf numFmtId="1" fontId="2" fillId="0" borderId="0" xfId="0" applyNumberFormat="1" applyFont="1" applyFill="1"/>
    <xf numFmtId="2" fontId="2" fillId="12" borderId="5" xfId="0" applyNumberFormat="1" applyFont="1" applyFill="1" applyBorder="1" applyAlignment="1">
      <alignment horizontal="center"/>
    </xf>
    <xf numFmtId="0" fontId="2" fillId="3" borderId="0" xfId="0" applyNumberFormat="1" applyFont="1" applyFill="1"/>
    <xf numFmtId="0" fontId="2" fillId="0" borderId="0" xfId="0" applyNumberFormat="1" applyFont="1" applyFill="1"/>
    <xf numFmtId="0" fontId="2" fillId="0" borderId="0" xfId="0" applyNumberFormat="1" applyFont="1"/>
    <xf numFmtId="0" fontId="2" fillId="0" borderId="0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2" fillId="14" borderId="5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36" xfId="0" applyFont="1" applyBorder="1"/>
    <xf numFmtId="1" fontId="2" fillId="0" borderId="7" xfId="0" applyNumberFormat="1" applyFont="1" applyFill="1" applyBorder="1" applyAlignment="1">
      <alignment horizontal="center"/>
    </xf>
    <xf numFmtId="1" fontId="2" fillId="14" borderId="7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14" fillId="0" borderId="19" xfId="0" applyFont="1" applyBorder="1" applyAlignment="1">
      <alignment horizontal="center"/>
    </xf>
    <xf numFmtId="0" fontId="14" fillId="0" borderId="20" xfId="0" applyFont="1" applyBorder="1"/>
    <xf numFmtId="0" fontId="14" fillId="0" borderId="20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5" xfId="0" applyFont="1" applyBorder="1"/>
    <xf numFmtId="0" fontId="14" fillId="0" borderId="5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3" xfId="0" applyFont="1" applyBorder="1"/>
    <xf numFmtId="0" fontId="14" fillId="0" borderId="13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5" xfId="0" applyFont="1" applyBorder="1"/>
    <xf numFmtId="0" fontId="5" fillId="10" borderId="5" xfId="0" applyFont="1" applyFill="1" applyBorder="1" applyAlignment="1">
      <alignment horizontal="center" wrapText="1"/>
    </xf>
    <xf numFmtId="0" fontId="5" fillId="10" borderId="5" xfId="0" applyFont="1" applyFill="1" applyBorder="1"/>
    <xf numFmtId="0" fontId="5" fillId="0" borderId="5" xfId="0" applyFont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3" xfId="0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0" xfId="0" applyNumberFormat="1" applyFont="1"/>
    <xf numFmtId="0" fontId="5" fillId="0" borderId="0" xfId="0" applyFont="1" applyBorder="1"/>
    <xf numFmtId="2" fontId="5" fillId="0" borderId="0" xfId="0" applyNumberFormat="1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wrapText="1"/>
    </xf>
    <xf numFmtId="0" fontId="22" fillId="17" borderId="5" xfId="0" applyFont="1" applyFill="1" applyBorder="1" applyAlignment="1">
      <alignment horizontal="center" wrapText="1"/>
    </xf>
    <xf numFmtId="0" fontId="24" fillId="0" borderId="5" xfId="2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right" vertical="center" indent="1"/>
    </xf>
    <xf numFmtId="0" fontId="10" fillId="17" borderId="5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26" fillId="19" borderId="5" xfId="0" applyFont="1" applyFill="1" applyBorder="1" applyAlignment="1">
      <alignment horizontal="center"/>
    </xf>
    <xf numFmtId="1" fontId="24" fillId="20" borderId="5" xfId="0" applyNumberFormat="1" applyFont="1" applyFill="1" applyBorder="1" applyAlignment="1">
      <alignment horizontal="right"/>
    </xf>
    <xf numFmtId="1" fontId="24" fillId="19" borderId="5" xfId="0" applyNumberFormat="1" applyFont="1" applyFill="1" applyBorder="1" applyAlignment="1">
      <alignment horizontal="right"/>
    </xf>
    <xf numFmtId="0" fontId="26" fillId="0" borderId="5" xfId="0" applyFont="1" applyBorder="1" applyAlignment="1">
      <alignment horizontal="center"/>
    </xf>
    <xf numFmtId="1" fontId="24" fillId="21" borderId="5" xfId="0" applyNumberFormat="1" applyFont="1" applyFill="1" applyBorder="1" applyAlignment="1">
      <alignment horizontal="right"/>
    </xf>
    <xf numFmtId="1" fontId="24" fillId="0" borderId="5" xfId="0" applyNumberFormat="1" applyFont="1" applyBorder="1" applyAlignment="1">
      <alignment horizontal="right"/>
    </xf>
    <xf numFmtId="0" fontId="25" fillId="0" borderId="0" xfId="0" applyFont="1" applyBorder="1"/>
    <xf numFmtId="0" fontId="24" fillId="0" borderId="0" xfId="0" applyFont="1" applyBorder="1"/>
    <xf numFmtId="0" fontId="6" fillId="0" borderId="5" xfId="0" applyFont="1" applyBorder="1" applyAlignment="1">
      <alignment horizontal="left" indent="1"/>
    </xf>
    <xf numFmtId="0" fontId="4" fillId="0" borderId="0" xfId="0" applyFont="1"/>
    <xf numFmtId="0" fontId="24" fillId="0" borderId="0" xfId="0" applyFont="1"/>
    <xf numFmtId="172" fontId="24" fillId="0" borderId="5" xfId="2" applyNumberFormat="1" applyFont="1" applyFill="1" applyBorder="1" applyAlignment="1">
      <alignment horizontal="right"/>
    </xf>
    <xf numFmtId="0" fontId="27" fillId="0" borderId="0" xfId="0" applyFont="1"/>
    <xf numFmtId="0" fontId="26" fillId="0" borderId="0" xfId="0" applyFont="1" applyBorder="1" applyAlignment="1">
      <alignment horizontal="center"/>
    </xf>
    <xf numFmtId="1" fontId="24" fillId="21" borderId="0" xfId="0" applyNumberFormat="1" applyFont="1" applyFill="1" applyBorder="1" applyAlignment="1">
      <alignment horizontal="right"/>
    </xf>
    <xf numFmtId="1" fontId="24" fillId="0" borderId="0" xfId="0" applyNumberFormat="1" applyFont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right"/>
    </xf>
    <xf numFmtId="0" fontId="28" fillId="0" borderId="27" xfId="0" applyFont="1" applyBorder="1"/>
    <xf numFmtId="0" fontId="25" fillId="3" borderId="41" xfId="0" applyFont="1" applyFill="1" applyBorder="1"/>
    <xf numFmtId="0" fontId="24" fillId="3" borderId="41" xfId="0" applyFont="1" applyFill="1" applyBorder="1"/>
    <xf numFmtId="0" fontId="24" fillId="3" borderId="37" xfId="0" applyFont="1" applyFill="1" applyBorder="1"/>
    <xf numFmtId="0" fontId="22" fillId="17" borderId="7" xfId="0" applyFont="1" applyFill="1" applyBorder="1" applyAlignment="1">
      <alignment horizontal="center" wrapText="1"/>
    </xf>
    <xf numFmtId="0" fontId="28" fillId="0" borderId="0" xfId="0" applyFont="1" applyBorder="1"/>
    <xf numFmtId="0" fontId="25" fillId="3" borderId="0" xfId="0" applyFont="1" applyFill="1" applyBorder="1"/>
    <xf numFmtId="0" fontId="24" fillId="3" borderId="0" xfId="0" applyFont="1" applyFill="1" applyBorder="1"/>
    <xf numFmtId="0" fontId="6" fillId="0" borderId="0" xfId="0" applyFont="1" applyBorder="1" applyAlignment="1">
      <alignment horizontal="left" indent="1"/>
    </xf>
    <xf numFmtId="4" fontId="13" fillId="0" borderId="0" xfId="0" applyNumberFormat="1" applyFont="1" applyBorder="1"/>
    <xf numFmtId="0" fontId="24" fillId="0" borderId="0" xfId="0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24" fillId="0" borderId="0" xfId="2" applyNumberFormat="1" applyFont="1" applyFill="1" applyBorder="1" applyAlignment="1">
      <alignment horizontal="left"/>
    </xf>
    <xf numFmtId="172" fontId="24" fillId="0" borderId="0" xfId="2" applyNumberFormat="1" applyFont="1" applyFill="1" applyBorder="1" applyAlignment="1">
      <alignment horizontal="right"/>
    </xf>
    <xf numFmtId="0" fontId="24" fillId="0" borderId="5" xfId="0" applyFont="1" applyBorder="1" applyAlignment="1">
      <alignment horizontal="right"/>
    </xf>
    <xf numFmtId="0" fontId="13" fillId="0" borderId="5" xfId="0" applyFont="1" applyFill="1" applyBorder="1" applyAlignment="1">
      <alignment horizontal="right"/>
    </xf>
    <xf numFmtId="0" fontId="28" fillId="0" borderId="0" xfId="0" applyFont="1" applyFill="1" applyBorder="1"/>
    <xf numFmtId="0" fontId="12" fillId="17" borderId="0" xfId="0" applyFont="1" applyFill="1" applyAlignment="1">
      <alignment wrapText="1"/>
    </xf>
    <xf numFmtId="0" fontId="29" fillId="14" borderId="0" xfId="0" applyFont="1" applyFill="1" applyAlignment="1">
      <alignment wrapText="1"/>
    </xf>
    <xf numFmtId="0" fontId="12" fillId="17" borderId="5" xfId="0" applyFont="1" applyFill="1" applyBorder="1" applyAlignment="1">
      <alignment wrapText="1"/>
    </xf>
    <xf numFmtId="0" fontId="29" fillId="14" borderId="5" xfId="0" applyFont="1" applyFill="1" applyBorder="1" applyAlignment="1">
      <alignment wrapText="1"/>
    </xf>
    <xf numFmtId="0" fontId="2" fillId="14" borderId="0" xfId="0" applyFont="1" applyFill="1" applyAlignment="1">
      <alignment wrapText="1"/>
    </xf>
    <xf numFmtId="0" fontId="2" fillId="14" borderId="5" xfId="0" applyFont="1" applyFill="1" applyBorder="1" applyAlignment="1">
      <alignment wrapText="1"/>
    </xf>
    <xf numFmtId="0" fontId="29" fillId="0" borderId="5" xfId="0" applyFont="1" applyFill="1" applyBorder="1" applyAlignment="1">
      <alignment wrapText="1"/>
    </xf>
    <xf numFmtId="0" fontId="10" fillId="17" borderId="5" xfId="0" applyFont="1" applyFill="1" applyBorder="1" applyAlignment="1">
      <alignment horizontal="left" wrapText="1"/>
    </xf>
    <xf numFmtId="1" fontId="10" fillId="17" borderId="5" xfId="0" applyNumberFormat="1" applyFont="1" applyFill="1" applyBorder="1" applyAlignment="1">
      <alignment horizontal="right"/>
    </xf>
    <xf numFmtId="1" fontId="10" fillId="17" borderId="27" xfId="0" applyNumberFormat="1" applyFont="1" applyFill="1" applyBorder="1" applyAlignment="1">
      <alignment horizontal="right"/>
    </xf>
    <xf numFmtId="0" fontId="25" fillId="0" borderId="5" xfId="0" applyFont="1" applyBorder="1" applyAlignment="1">
      <alignment horizontal="left" wrapText="1"/>
    </xf>
    <xf numFmtId="2" fontId="25" fillId="0" borderId="5" xfId="0" applyNumberFormat="1" applyFont="1" applyBorder="1" applyAlignment="1">
      <alignment horizontal="right"/>
    </xf>
    <xf numFmtId="2" fontId="25" fillId="0" borderId="27" xfId="0" applyNumberFormat="1" applyFont="1" applyBorder="1" applyAlignment="1">
      <alignment horizontal="right"/>
    </xf>
    <xf numFmtId="0" fontId="6" fillId="0" borderId="5" xfId="0" applyFont="1" applyFill="1" applyBorder="1" applyAlignment="1">
      <alignment horizontal="left" wrapText="1"/>
    </xf>
    <xf numFmtId="2" fontId="6" fillId="0" borderId="5" xfId="0" applyNumberFormat="1" applyFont="1" applyFill="1" applyBorder="1" applyAlignment="1">
      <alignment horizontal="right" wrapText="1"/>
    </xf>
    <xf numFmtId="2" fontId="6" fillId="0" borderId="5" xfId="0" applyNumberFormat="1" applyFont="1" applyFill="1" applyBorder="1" applyAlignment="1">
      <alignment horizontal="right"/>
    </xf>
    <xf numFmtId="2" fontId="6" fillId="0" borderId="27" xfId="0" applyNumberFormat="1" applyFont="1" applyFill="1" applyBorder="1" applyAlignment="1">
      <alignment horizontal="right"/>
    </xf>
    <xf numFmtId="0" fontId="25" fillId="0" borderId="5" xfId="2" applyNumberFormat="1" applyFont="1" applyFill="1" applyBorder="1" applyAlignment="1">
      <alignment horizontal="left" wrapText="1"/>
    </xf>
    <xf numFmtId="2" fontId="25" fillId="0" borderId="5" xfId="2" applyNumberFormat="1" applyFont="1" applyFill="1" applyBorder="1" applyAlignment="1">
      <alignment horizontal="right"/>
    </xf>
    <xf numFmtId="0" fontId="30" fillId="17" borderId="5" xfId="0" applyFont="1" applyFill="1" applyBorder="1"/>
    <xf numFmtId="0" fontId="10" fillId="17" borderId="5" xfId="0" applyFont="1" applyFill="1" applyBorder="1" applyAlignment="1">
      <alignment horizontal="center"/>
    </xf>
    <xf numFmtId="4" fontId="6" fillId="0" borderId="5" xfId="0" applyNumberFormat="1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5">
    <cellStyle name="Comma" xfId="1" builtinId="3"/>
    <cellStyle name="Currency" xfId="2" builtinId="4"/>
    <cellStyle name="Normal" xfId="0" builtinId="0"/>
    <cellStyle name="Normal 3 2" xfId="4"/>
    <cellStyle name="Percent" xfId="3" builtinId="5"/>
  </cellStyles>
  <dxfs count="0"/>
  <tableStyles count="0" defaultTableStyle="TableStyleMedium2" defaultPivotStyle="PivotStyleLight16"/>
  <colors>
    <mruColors>
      <color rgb="FFF5F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'Summary of Emissions'!$A$2:$B$2</c:f>
              <c:strCache>
                <c:ptCount val="2"/>
                <c:pt idx="1">
                  <c:v>Reference Scenario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Emissions'!$C$2:$AC$2</c:f>
              <c:numCache>
                <c:formatCode>General</c:formatCode>
                <c:ptCount val="27"/>
                <c:pt idx="0">
                  <c:v>5614472.4587796545</c:v>
                </c:pt>
                <c:pt idx="1">
                  <c:v>5369298.6137537286</c:v>
                </c:pt>
                <c:pt idx="2">
                  <c:v>5384408.4938253546</c:v>
                </c:pt>
                <c:pt idx="3">
                  <c:v>5333828.8366558198</c:v>
                </c:pt>
                <c:pt idx="4">
                  <c:v>5216917.6670365566</c:v>
                </c:pt>
                <c:pt idx="5">
                  <c:v>5147531.2905736323</c:v>
                </c:pt>
                <c:pt idx="6">
                  <c:v>5033602.6544797719</c:v>
                </c:pt>
                <c:pt idx="7">
                  <c:v>5006471.6904870505</c:v>
                </c:pt>
                <c:pt idx="8">
                  <c:v>4901307.2308702897</c:v>
                </c:pt>
                <c:pt idx="9">
                  <c:v>4799116.5385095524</c:v>
                </c:pt>
                <c:pt idx="10">
                  <c:v>4783507.145572328</c:v>
                </c:pt>
                <c:pt idx="11">
                  <c:v>4767499.3277063575</c:v>
                </c:pt>
                <c:pt idx="12">
                  <c:v>4791481.8620457798</c:v>
                </c:pt>
                <c:pt idx="13">
                  <c:v>4750765.1294081267</c:v>
                </c:pt>
                <c:pt idx="14">
                  <c:v>4754906.6616821224</c:v>
                </c:pt>
                <c:pt idx="15">
                  <c:v>4753377.7620726461</c:v>
                </c:pt>
                <c:pt idx="16">
                  <c:v>4776025.6165911173</c:v>
                </c:pt>
                <c:pt idx="17">
                  <c:v>4745761.5252124537</c:v>
                </c:pt>
                <c:pt idx="18">
                  <c:v>4718775.9275950342</c:v>
                </c:pt>
                <c:pt idx="19">
                  <c:v>4760330.1865648553</c:v>
                </c:pt>
                <c:pt idx="20">
                  <c:v>4764038.594534629</c:v>
                </c:pt>
                <c:pt idx="21">
                  <c:v>4745858.8942977553</c:v>
                </c:pt>
                <c:pt idx="22">
                  <c:v>4756886.759462486</c:v>
                </c:pt>
                <c:pt idx="23">
                  <c:v>4780474.1688272962</c:v>
                </c:pt>
                <c:pt idx="24">
                  <c:v>4808707.9544080747</c:v>
                </c:pt>
                <c:pt idx="25">
                  <c:v>4817012.2498283042</c:v>
                </c:pt>
                <c:pt idx="26">
                  <c:v>4824989.1924075661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C-453D-8CE9-171FB52F9E7D}"/>
            </c:ext>
          </c:extLst>
        </c:ser>
        <c:ser>
          <c:idx val="1"/>
          <c:order val="1"/>
          <c:tx>
            <c:strRef>
              <c:f>'Summary of Emissions'!$A$3:$B$3</c:f>
              <c:strCache>
                <c:ptCount val="2"/>
                <c:pt idx="1">
                  <c:v>WA SES Electrification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Emissions'!$C$3:$AC$3</c:f>
              <c:numCache>
                <c:formatCode>General</c:formatCode>
                <c:ptCount val="27"/>
                <c:pt idx="0">
                  <c:v>5454827.3366805157</c:v>
                </c:pt>
                <c:pt idx="1">
                  <c:v>5279812.7939467272</c:v>
                </c:pt>
                <c:pt idx="2">
                  <c:v>5215724.0902858051</c:v>
                </c:pt>
                <c:pt idx="3">
                  <c:v>5066629.1112480052</c:v>
                </c:pt>
                <c:pt idx="4">
                  <c:v>4821771.1044562906</c:v>
                </c:pt>
                <c:pt idx="5">
                  <c:v>4612836.3916443903</c:v>
                </c:pt>
                <c:pt idx="6">
                  <c:v>4331484.7100852551</c:v>
                </c:pt>
                <c:pt idx="7">
                  <c:v>4119523.61420942</c:v>
                </c:pt>
                <c:pt idx="8">
                  <c:v>3811920.4950753907</c:v>
                </c:pt>
                <c:pt idx="9">
                  <c:v>3500802.8408317771</c:v>
                </c:pt>
                <c:pt idx="10">
                  <c:v>3269290.96734735</c:v>
                </c:pt>
                <c:pt idx="11">
                  <c:v>3039502.39076073</c:v>
                </c:pt>
                <c:pt idx="12">
                  <c:v>2847964.5256373147</c:v>
                </c:pt>
                <c:pt idx="13">
                  <c:v>2585001.5931766098</c:v>
                </c:pt>
                <c:pt idx="14">
                  <c:v>2374416.6148924939</c:v>
                </c:pt>
                <c:pt idx="15">
                  <c:v>2169040.5641954942</c:v>
                </c:pt>
                <c:pt idx="16">
                  <c:v>1995505.403335978</c:v>
                </c:pt>
                <c:pt idx="17">
                  <c:v>1783110.433157112</c:v>
                </c:pt>
                <c:pt idx="18">
                  <c:v>1601577.765150951</c:v>
                </c:pt>
                <c:pt idx="19">
                  <c:v>1494299.3072813174</c:v>
                </c:pt>
                <c:pt idx="20">
                  <c:v>1342328.6648008993</c:v>
                </c:pt>
                <c:pt idx="21">
                  <c:v>1202514.5733196943</c:v>
                </c:pt>
                <c:pt idx="22">
                  <c:v>1111791.1459624115</c:v>
                </c:pt>
                <c:pt idx="23">
                  <c:v>1038749.8174225232</c:v>
                </c:pt>
                <c:pt idx="24">
                  <c:v>981916.33450651052</c:v>
                </c:pt>
                <c:pt idx="25">
                  <c:v>913730.42823924473</c:v>
                </c:pt>
                <c:pt idx="26">
                  <c:v>853771.0620154487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C-453D-8CE9-171FB52F9E7D}"/>
            </c:ext>
          </c:extLst>
        </c:ser>
        <c:ser>
          <c:idx val="2"/>
          <c:order val="2"/>
          <c:tx>
            <c:strRef>
              <c:f>'Summary of Emissions'!$A$4:$B$4</c:f>
              <c:strCache>
                <c:ptCount val="2"/>
                <c:pt idx="1">
                  <c:v>Ceiling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Emissions'!$C$4:$AC$4</c:f>
              <c:numCache>
                <c:formatCode>General</c:formatCode>
                <c:ptCount val="27"/>
                <c:pt idx="0">
                  <c:v>5478296.975317237</c:v>
                </c:pt>
                <c:pt idx="1">
                  <c:v>5363522.2547867391</c:v>
                </c:pt>
                <c:pt idx="2">
                  <c:v>5374768.0382672455</c:v>
                </c:pt>
                <c:pt idx="3">
                  <c:v>5319833.3029017579</c:v>
                </c:pt>
                <c:pt idx="4">
                  <c:v>5190165.0731290989</c:v>
                </c:pt>
                <c:pt idx="5">
                  <c:v>5115551.1222756691</c:v>
                </c:pt>
                <c:pt idx="6">
                  <c:v>4989509.1443358241</c:v>
                </c:pt>
                <c:pt idx="7">
                  <c:v>4957174.751160875</c:v>
                </c:pt>
                <c:pt idx="8">
                  <c:v>4841597.6356243249</c:v>
                </c:pt>
                <c:pt idx="9">
                  <c:v>4731754.5593338627</c:v>
                </c:pt>
                <c:pt idx="10">
                  <c:v>4712112.7152283648</c:v>
                </c:pt>
                <c:pt idx="11">
                  <c:v>4693205.1134515209</c:v>
                </c:pt>
                <c:pt idx="12">
                  <c:v>4715762.5206314744</c:v>
                </c:pt>
                <c:pt idx="13">
                  <c:v>4664569.3690112289</c:v>
                </c:pt>
                <c:pt idx="14">
                  <c:v>4653282.6032718085</c:v>
                </c:pt>
                <c:pt idx="15">
                  <c:v>4638375.2278910801</c:v>
                </c:pt>
                <c:pt idx="16">
                  <c:v>4649863.195142908</c:v>
                </c:pt>
                <c:pt idx="17">
                  <c:v>4608002.8937433576</c:v>
                </c:pt>
                <c:pt idx="18">
                  <c:v>4571048.387696242</c:v>
                </c:pt>
                <c:pt idx="19">
                  <c:v>4607860.1060480177</c:v>
                </c:pt>
                <c:pt idx="20">
                  <c:v>4606727.4997734763</c:v>
                </c:pt>
                <c:pt idx="21">
                  <c:v>4583641.5198717918</c:v>
                </c:pt>
                <c:pt idx="22">
                  <c:v>4592376.78431278</c:v>
                </c:pt>
                <c:pt idx="23">
                  <c:v>4614024.0085059106</c:v>
                </c:pt>
                <c:pt idx="24">
                  <c:v>4641576.3799798265</c:v>
                </c:pt>
                <c:pt idx="25">
                  <c:v>4647905.6441128831</c:v>
                </c:pt>
                <c:pt idx="26">
                  <c:v>4653819.1017850814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9C-453D-8CE9-171FB52F9E7D}"/>
            </c:ext>
          </c:extLst>
        </c:ser>
        <c:ser>
          <c:idx val="3"/>
          <c:order val="3"/>
          <c:tx>
            <c:strRef>
              <c:f>'Summary of Emissions'!$A$5:$B$5</c:f>
              <c:strCache>
                <c:ptCount val="2"/>
                <c:pt idx="1">
                  <c:v>Floor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Emissions'!$C$5:$AC$5</c:f>
              <c:numCache>
                <c:formatCode>General</c:formatCode>
                <c:ptCount val="27"/>
                <c:pt idx="0">
                  <c:v>5537450.7393011814</c:v>
                </c:pt>
                <c:pt idx="1">
                  <c:v>5371662.200814954</c:v>
                </c:pt>
                <c:pt idx="2">
                  <c:v>5387884.8733949298</c:v>
                </c:pt>
                <c:pt idx="3">
                  <c:v>5338008.9251600038</c:v>
                </c:pt>
                <c:pt idx="4">
                  <c:v>5213498.7521075169</c:v>
                </c:pt>
                <c:pt idx="5">
                  <c:v>5144101.4025039729</c:v>
                </c:pt>
                <c:pt idx="6">
                  <c:v>5023350.5107043711</c:v>
                </c:pt>
                <c:pt idx="7">
                  <c:v>4996406.7487867726</c:v>
                </c:pt>
                <c:pt idx="8">
                  <c:v>4886253.2542068232</c:v>
                </c:pt>
                <c:pt idx="9">
                  <c:v>4781804.4285221221</c:v>
                </c:pt>
                <c:pt idx="10">
                  <c:v>4764410.0812560795</c:v>
                </c:pt>
                <c:pt idx="11">
                  <c:v>4746232.2017074181</c:v>
                </c:pt>
                <c:pt idx="12">
                  <c:v>4769530.7316298774</c:v>
                </c:pt>
                <c:pt idx="13">
                  <c:v>4719170.4144336246</c:v>
                </c:pt>
                <c:pt idx="14">
                  <c:v>4708819.1666749958</c:v>
                </c:pt>
                <c:pt idx="15">
                  <c:v>4694827.8382942937</c:v>
                </c:pt>
                <c:pt idx="16">
                  <c:v>4707201.6829254553</c:v>
                </c:pt>
                <c:pt idx="17">
                  <c:v>4666118.7029195875</c:v>
                </c:pt>
                <c:pt idx="18">
                  <c:v>4629812.8896706505</c:v>
                </c:pt>
                <c:pt idx="19">
                  <c:v>4667265.6170348506</c:v>
                </c:pt>
                <c:pt idx="20">
                  <c:v>4666762.2515243692</c:v>
                </c:pt>
                <c:pt idx="21">
                  <c:v>4644234.1279099891</c:v>
                </c:pt>
                <c:pt idx="22">
                  <c:v>4653648.2690199111</c:v>
                </c:pt>
                <c:pt idx="23">
                  <c:v>4675904.3708659457</c:v>
                </c:pt>
                <c:pt idx="24">
                  <c:v>4704042.3173031025</c:v>
                </c:pt>
                <c:pt idx="25">
                  <c:v>4711090.4853706807</c:v>
                </c:pt>
                <c:pt idx="26">
                  <c:v>4717867.8794509424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9C-453D-8CE9-171FB52F9E7D}"/>
            </c:ext>
          </c:extLst>
        </c:ser>
        <c:ser>
          <c:idx val="4"/>
          <c:order val="4"/>
          <c:tx>
            <c:strRef>
              <c:f>'Summary of Emissions'!$A$6:$B$6</c:f>
              <c:strCache>
                <c:ptCount val="2"/>
                <c:pt idx="1">
                  <c:v>Limit Emissions CCA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Emissions'!$C$6:$AC$6</c:f>
              <c:numCache>
                <c:formatCode>General</c:formatCode>
                <c:ptCount val="27"/>
                <c:pt idx="0">
                  <c:v>5466726.7382420199</c:v>
                </c:pt>
                <c:pt idx="1">
                  <c:v>5316742.7458942402</c:v>
                </c:pt>
                <c:pt idx="2">
                  <c:v>5286890.1117548235</c:v>
                </c:pt>
                <c:pt idx="3">
                  <c:v>5183043.87869462</c:v>
                </c:pt>
                <c:pt idx="4">
                  <c:v>4996543.2837441787</c:v>
                </c:pt>
                <c:pt idx="5">
                  <c:v>4856667.4611978792</c:v>
                </c:pt>
                <c:pt idx="6">
                  <c:v>4657500.126842333</c:v>
                </c:pt>
                <c:pt idx="7">
                  <c:v>4541235.4379832093</c:v>
                </c:pt>
                <c:pt idx="8">
                  <c:v>4335155.4487471096</c:v>
                </c:pt>
                <c:pt idx="9">
                  <c:v>4132824.6999929883</c:v>
                </c:pt>
                <c:pt idx="10">
                  <c:v>4022579.740694168</c:v>
                </c:pt>
                <c:pt idx="11">
                  <c:v>3916401.6793292211</c:v>
                </c:pt>
                <c:pt idx="12">
                  <c:v>3851115.6021779375</c:v>
                </c:pt>
                <c:pt idx="13">
                  <c:v>3710303.7299163248</c:v>
                </c:pt>
                <c:pt idx="14">
                  <c:v>3614623.6163206389</c:v>
                </c:pt>
                <c:pt idx="15">
                  <c:v>3512648.8406279711</c:v>
                </c:pt>
                <c:pt idx="16">
                  <c:v>3434465.0371715566</c:v>
                </c:pt>
                <c:pt idx="17">
                  <c:v>3304351.7519194745</c:v>
                </c:pt>
                <c:pt idx="18">
                  <c:v>3188609.1524617998</c:v>
                </c:pt>
                <c:pt idx="19">
                  <c:v>3151018.1304856967</c:v>
                </c:pt>
                <c:pt idx="20">
                  <c:v>3054599.2095630094</c:v>
                </c:pt>
                <c:pt idx="21">
                  <c:v>2955242.0890168492</c:v>
                </c:pt>
                <c:pt idx="22">
                  <c:v>2898344.5358694717</c:v>
                </c:pt>
                <c:pt idx="23">
                  <c:v>2851942.8974437201</c:v>
                </c:pt>
                <c:pt idx="24">
                  <c:v>2816092.1716575222</c:v>
                </c:pt>
                <c:pt idx="25">
                  <c:v>2762723.4876854168</c:v>
                </c:pt>
                <c:pt idx="26">
                  <c:v>2714110.5297746034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9C-453D-8CE9-171FB52F9E7D}"/>
            </c:ext>
          </c:extLst>
        </c:ser>
        <c:ser>
          <c:idx val="5"/>
          <c:order val="5"/>
          <c:tx>
            <c:strRef>
              <c:f>'Summary of Emissions'!$A$7:$B$7</c:f>
              <c:strCache>
                <c:ptCount val="2"/>
                <c:pt idx="1">
                  <c:v>Alt Fuel Location/RNG 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Emissions'!$C$7:$AC$7</c:f>
              <c:numCache>
                <c:formatCode>General</c:formatCode>
                <c:ptCount val="27"/>
                <c:pt idx="0">
                  <c:v>5535516.7227719398</c:v>
                </c:pt>
                <c:pt idx="1">
                  <c:v>5366837.0389633393</c:v>
                </c:pt>
                <c:pt idx="2">
                  <c:v>5380102.8129901048</c:v>
                </c:pt>
                <c:pt idx="3">
                  <c:v>5327206.1850290904</c:v>
                </c:pt>
                <c:pt idx="4">
                  <c:v>5199602.5930211926</c:v>
                </c:pt>
                <c:pt idx="5">
                  <c:v>5127079.7577868793</c:v>
                </c:pt>
                <c:pt idx="6">
                  <c:v>5003163.7513104612</c:v>
                </c:pt>
                <c:pt idx="7">
                  <c:v>4972990.8899407247</c:v>
                </c:pt>
                <c:pt idx="8">
                  <c:v>4859609.8738504313</c:v>
                </c:pt>
                <c:pt idx="9">
                  <c:v>4751984.2022560108</c:v>
                </c:pt>
                <c:pt idx="10">
                  <c:v>4733294.4662227202</c:v>
                </c:pt>
                <c:pt idx="11">
                  <c:v>4714696.324977912</c:v>
                </c:pt>
                <c:pt idx="12">
                  <c:v>4737578.0699115777</c:v>
                </c:pt>
                <c:pt idx="13">
                  <c:v>4686762.8105165409</c:v>
                </c:pt>
                <c:pt idx="14">
                  <c:v>4675910.5915417196</c:v>
                </c:pt>
                <c:pt idx="15">
                  <c:v>4661423.4655024866</c:v>
                </c:pt>
                <c:pt idx="16">
                  <c:v>4673315.3422426851</c:v>
                </c:pt>
                <c:pt idx="17">
                  <c:v>4631824.6727898456</c:v>
                </c:pt>
                <c:pt idx="18">
                  <c:v>4595203.7356694182</c:v>
                </c:pt>
                <c:pt idx="19">
                  <c:v>4632327.1927467603</c:v>
                </c:pt>
                <c:pt idx="20">
                  <c:v>4631480.7521832762</c:v>
                </c:pt>
                <c:pt idx="21">
                  <c:v>4608685.5001752321</c:v>
                </c:pt>
                <c:pt idx="22">
                  <c:v>4617724.808869618</c:v>
                </c:pt>
                <c:pt idx="23">
                  <c:v>4639645.8941496648</c:v>
                </c:pt>
                <c:pt idx="24">
                  <c:v>4667455.4061241858</c:v>
                </c:pt>
                <c:pt idx="25">
                  <c:v>4674029.7041536635</c:v>
                </c:pt>
                <c:pt idx="26">
                  <c:v>4680168.7749741906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9C-453D-8CE9-171FB52F9E7D}"/>
            </c:ext>
          </c:extLst>
        </c:ser>
        <c:ser>
          <c:idx val="6"/>
          <c:order val="6"/>
          <c:tx>
            <c:strRef>
              <c:f>'Summary of Emissions'!$A$8:$B$8</c:f>
              <c:strCache>
                <c:ptCount val="2"/>
                <c:pt idx="1">
                  <c:v>HHP Policy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Emissions'!$C$8:$AC$8</c:f>
              <c:numCache>
                <c:formatCode>General</c:formatCode>
                <c:ptCount val="27"/>
                <c:pt idx="0">
                  <c:v>5523526.3702548621</c:v>
                </c:pt>
                <c:pt idx="1">
                  <c:v>5414834.1467033476</c:v>
                </c:pt>
                <c:pt idx="2">
                  <c:v>5401776.3929332942</c:v>
                </c:pt>
                <c:pt idx="3">
                  <c:v>5301630.8857229566</c:v>
                </c:pt>
                <c:pt idx="4">
                  <c:v>5103109.701213791</c:v>
                </c:pt>
                <c:pt idx="5">
                  <c:v>4930557.3623776231</c:v>
                </c:pt>
                <c:pt idx="6">
                  <c:v>4677167.4946525898</c:v>
                </c:pt>
                <c:pt idx="7">
                  <c:v>4505582.6799002141</c:v>
                </c:pt>
                <c:pt idx="8">
                  <c:v>4222607.6490713554</c:v>
                </c:pt>
                <c:pt idx="9">
                  <c:v>3940745.7539202115</c:v>
                </c:pt>
                <c:pt idx="10">
                  <c:v>3727301.525327458</c:v>
                </c:pt>
                <c:pt idx="11">
                  <c:v>3506740.0942937527</c:v>
                </c:pt>
                <c:pt idx="12">
                  <c:v>3316306.1843120605</c:v>
                </c:pt>
                <c:pt idx="13">
                  <c:v>3062313.228786137</c:v>
                </c:pt>
                <c:pt idx="14">
                  <c:v>2865150.170411407</c:v>
                </c:pt>
                <c:pt idx="15">
                  <c:v>2681025.9781580884</c:v>
                </c:pt>
                <c:pt idx="16">
                  <c:v>2514781.9293449679</c:v>
                </c:pt>
                <c:pt idx="17">
                  <c:v>2307657.25306712</c:v>
                </c:pt>
                <c:pt idx="18">
                  <c:v>2117221.6369038848</c:v>
                </c:pt>
                <c:pt idx="19">
                  <c:v>2019180.0070441312</c:v>
                </c:pt>
                <c:pt idx="20">
                  <c:v>1867561.2746355913</c:v>
                </c:pt>
                <c:pt idx="21">
                  <c:v>1719524.3217370387</c:v>
                </c:pt>
                <c:pt idx="22">
                  <c:v>1629431.5622859818</c:v>
                </c:pt>
                <c:pt idx="23">
                  <c:v>1538438.170165003</c:v>
                </c:pt>
                <c:pt idx="24">
                  <c:v>1480231.7158203167</c:v>
                </c:pt>
                <c:pt idx="25">
                  <c:v>1393412.6430222779</c:v>
                </c:pt>
                <c:pt idx="26">
                  <c:v>1332568.0041824973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9C-453D-8CE9-171FB52F9E7D}"/>
            </c:ext>
          </c:extLst>
        </c:ser>
        <c:ser>
          <c:idx val="7"/>
          <c:order val="7"/>
          <c:tx>
            <c:strRef>
              <c:f>'Summary of Emissions'!$A$9:$B$9</c:f>
              <c:strCache>
                <c:ptCount val="2"/>
                <c:pt idx="1">
                  <c:v>Zero Growth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Emissions'!$C$9:$AC$9</c:f>
              <c:numCache>
                <c:formatCode>General</c:formatCode>
                <c:ptCount val="27"/>
                <c:pt idx="0">
                  <c:v>5536239.2669644868</c:v>
                </c:pt>
                <c:pt idx="1">
                  <c:v>5369298.6137537286</c:v>
                </c:pt>
                <c:pt idx="2">
                  <c:v>5384408.4938253546</c:v>
                </c:pt>
                <c:pt idx="3">
                  <c:v>5333828.8366558198</c:v>
                </c:pt>
                <c:pt idx="4">
                  <c:v>5209259.9795371331</c:v>
                </c:pt>
                <c:pt idx="5">
                  <c:v>5140028.3481062278</c:v>
                </c:pt>
                <c:pt idx="6">
                  <c:v>5019801.7496499978</c:v>
                </c:pt>
                <c:pt idx="7">
                  <c:v>4994051.0365495412</c:v>
                </c:pt>
                <c:pt idx="8">
                  <c:v>4885102.8653574381</c:v>
                </c:pt>
                <c:pt idx="9">
                  <c:v>4781932.4661974143</c:v>
                </c:pt>
                <c:pt idx="10">
                  <c:v>4767348.8311457941</c:v>
                </c:pt>
                <c:pt idx="11">
                  <c:v>4751971.6942321965</c:v>
                </c:pt>
                <c:pt idx="12">
                  <c:v>4778103.3381808875</c:v>
                </c:pt>
                <c:pt idx="13">
                  <c:v>4736814.9250137284</c:v>
                </c:pt>
                <c:pt idx="14">
                  <c:v>4742053.582363829</c:v>
                </c:pt>
                <c:pt idx="15">
                  <c:v>4741892.0616809158</c:v>
                </c:pt>
                <c:pt idx="16">
                  <c:v>4766346.607581974</c:v>
                </c:pt>
                <c:pt idx="17">
                  <c:v>4735705.6677593272</c:v>
                </c:pt>
                <c:pt idx="18">
                  <c:v>4707718.0350410827</c:v>
                </c:pt>
                <c:pt idx="19">
                  <c:v>4751972.0893128775</c:v>
                </c:pt>
                <c:pt idx="20">
                  <c:v>4757160.5310975043</c:v>
                </c:pt>
                <c:pt idx="21">
                  <c:v>4739110.291086751</c:v>
                </c:pt>
                <c:pt idx="22">
                  <c:v>4751648.9878415307</c:v>
                </c:pt>
                <c:pt idx="23">
                  <c:v>4776566.9701390807</c:v>
                </c:pt>
                <c:pt idx="24">
                  <c:v>4807012.5413278705</c:v>
                </c:pt>
                <c:pt idx="25">
                  <c:v>4815995.1507967301</c:v>
                </c:pt>
                <c:pt idx="26">
                  <c:v>4825022.4943211516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9C-453D-8CE9-171FB52F9E7D}"/>
            </c:ext>
          </c:extLst>
        </c:ser>
        <c:ser>
          <c:idx val="8"/>
          <c:order val="8"/>
          <c:tx>
            <c:strRef>
              <c:f>'Summary of Emissions'!$A$10:$B$10</c:f>
              <c:strCache>
                <c:ptCount val="2"/>
                <c:pt idx="1">
                  <c:v>High Gas Price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Emissions'!$C$10:$AC$10</c:f>
              <c:numCache>
                <c:formatCode>General</c:formatCode>
                <c:ptCount val="27"/>
                <c:pt idx="0">
                  <c:v>5535439.815659578</c:v>
                </c:pt>
                <c:pt idx="1">
                  <c:v>5366565.1068598917</c:v>
                </c:pt>
                <c:pt idx="2">
                  <c:v>5379641.4014606168</c:v>
                </c:pt>
                <c:pt idx="3">
                  <c:v>5326560.7975161728</c:v>
                </c:pt>
                <c:pt idx="4">
                  <c:v>5198779.0977883376</c:v>
                </c:pt>
                <c:pt idx="5">
                  <c:v>5126084.5898802653</c:v>
                </c:pt>
                <c:pt idx="6">
                  <c:v>5002004.0043812506</c:v>
                </c:pt>
                <c:pt idx="7">
                  <c:v>4971673.4343695436</c:v>
                </c:pt>
                <c:pt idx="8">
                  <c:v>4858142.7461948832</c:v>
                </c:pt>
                <c:pt idx="9">
                  <c:v>4750375.9843712943</c:v>
                </c:pt>
                <c:pt idx="10">
                  <c:v>4731619.2205204563</c:v>
                </c:pt>
                <c:pt idx="11">
                  <c:v>4713053.7525668452</c:v>
                </c:pt>
                <c:pt idx="12">
                  <c:v>4735971.1495739836</c:v>
                </c:pt>
                <c:pt idx="13">
                  <c:v>4685193.2115836348</c:v>
                </c:pt>
                <c:pt idx="14">
                  <c:v>4674380.761049523</c:v>
                </c:pt>
                <c:pt idx="15">
                  <c:v>4659936.8794918638</c:v>
                </c:pt>
                <c:pt idx="16">
                  <c:v>4671875.2737648729</c:v>
                </c:pt>
                <c:pt idx="17">
                  <c:v>4630434.2122133095</c:v>
                </c:pt>
                <c:pt idx="18">
                  <c:v>4593865.5553115206</c:v>
                </c:pt>
                <c:pt idx="19">
                  <c:v>4631043.8703153562</c:v>
                </c:pt>
                <c:pt idx="20">
                  <c:v>4630261.2394992681</c:v>
                </c:pt>
                <c:pt idx="21">
                  <c:v>4607464.6843246697</c:v>
                </c:pt>
                <c:pt idx="22">
                  <c:v>4616502.7116153017</c:v>
                </c:pt>
                <c:pt idx="23">
                  <c:v>4638422.5345488861</c:v>
                </c:pt>
                <c:pt idx="24">
                  <c:v>4666230.79545685</c:v>
                </c:pt>
                <c:pt idx="25">
                  <c:v>4672803.876026147</c:v>
                </c:pt>
                <c:pt idx="26">
                  <c:v>4678941.7634765329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9C-453D-8CE9-171FB52F9E7D}"/>
            </c:ext>
          </c:extLst>
        </c:ser>
        <c:ser>
          <c:idx val="9"/>
          <c:order val="9"/>
          <c:tx>
            <c:strRef>
              <c:f>'Summary of Emissions'!$A$11:$B$11</c:f>
              <c:strCache>
                <c:ptCount val="2"/>
                <c:pt idx="1">
                  <c:v>Allocated Allowance Est. WAC173-446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Emissions'!$C$11:$AC$11</c:f>
              <c:numCache>
                <c:formatCode>General</c:formatCode>
                <c:ptCount val="27"/>
                <c:pt idx="0">
                  <c:v>4971392.4031451121</c:v>
                </c:pt>
                <c:pt idx="1">
                  <c:v>4566744.1842844635</c:v>
                </c:pt>
                <c:pt idx="2">
                  <c:v>4162095.9654238145</c:v>
                </c:pt>
                <c:pt idx="3">
                  <c:v>3757447.7465631659</c:v>
                </c:pt>
                <c:pt idx="4">
                  <c:v>3352799.5277025173</c:v>
                </c:pt>
                <c:pt idx="5">
                  <c:v>2948151.3088418688</c:v>
                </c:pt>
                <c:pt idx="6">
                  <c:v>2543503.0899812202</c:v>
                </c:pt>
                <c:pt idx="7">
                  <c:v>2439450.6908456245</c:v>
                </c:pt>
                <c:pt idx="8">
                  <c:v>2335398.2917100289</c:v>
                </c:pt>
                <c:pt idx="9">
                  <c:v>2231345.8925744337</c:v>
                </c:pt>
                <c:pt idx="10">
                  <c:v>2127293.493438838</c:v>
                </c:pt>
                <c:pt idx="11">
                  <c:v>2023241.0943032426</c:v>
                </c:pt>
                <c:pt idx="12">
                  <c:v>1919188.6951676474</c:v>
                </c:pt>
                <c:pt idx="13">
                  <c:v>1815136.296032052</c:v>
                </c:pt>
                <c:pt idx="14">
                  <c:v>1711083.8968964568</c:v>
                </c:pt>
                <c:pt idx="15">
                  <c:v>1607031.4977608614</c:v>
                </c:pt>
                <c:pt idx="16">
                  <c:v>1502979.0986252662</c:v>
                </c:pt>
                <c:pt idx="17">
                  <c:v>1398926.699489671</c:v>
                </c:pt>
                <c:pt idx="18">
                  <c:v>1294874.3003540756</c:v>
                </c:pt>
                <c:pt idx="19">
                  <c:v>1144576.3904915492</c:v>
                </c:pt>
                <c:pt idx="20">
                  <c:v>994278.48062902247</c:v>
                </c:pt>
                <c:pt idx="21">
                  <c:v>843980.57076649577</c:v>
                </c:pt>
                <c:pt idx="22">
                  <c:v>693682.66090396908</c:v>
                </c:pt>
                <c:pt idx="23">
                  <c:v>543384.75104144251</c:v>
                </c:pt>
                <c:pt idx="24">
                  <c:v>393086.84117891581</c:v>
                </c:pt>
                <c:pt idx="25">
                  <c:v>242788.93131638912</c:v>
                </c:pt>
                <c:pt idx="26">
                  <c:v>92491.021453862457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9C-453D-8CE9-171FB52F9E7D}"/>
            </c:ext>
          </c:extLst>
        </c:ser>
        <c:ser>
          <c:idx val="10"/>
          <c:order val="10"/>
          <c:tx>
            <c:strRef>
              <c:f>'Summary of Emissions'!$A$12:$B$12</c:f>
              <c:strCache>
                <c:ptCount val="2"/>
                <c:pt idx="1">
                  <c:v>Gross Demand 2023 IRP+transports &lt;25k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Emissions'!$C$12:$AC$12</c:f>
              <c:numCache>
                <c:formatCode>General</c:formatCode>
                <c:ptCount val="27"/>
                <c:pt idx="0">
                  <c:v>5639040.2782938769</c:v>
                </c:pt>
                <c:pt idx="1">
                  <c:v>5631456.3704203824</c:v>
                </c:pt>
                <c:pt idx="2">
                  <c:v>5723261.054860495</c:v>
                </c:pt>
                <c:pt idx="3">
                  <c:v>5750626.1876544086</c:v>
                </c:pt>
                <c:pt idx="4">
                  <c:v>5788211.2421125192</c:v>
                </c:pt>
                <c:pt idx="5">
                  <c:v>5798021.1159447031</c:v>
                </c:pt>
                <c:pt idx="6">
                  <c:v>5836843.8930448443</c:v>
                </c:pt>
                <c:pt idx="7">
                  <c:v>5880558.0174015006</c:v>
                </c:pt>
                <c:pt idx="8">
                  <c:v>5933578.1145098247</c:v>
                </c:pt>
                <c:pt idx="9">
                  <c:v>5914995.3455424048</c:v>
                </c:pt>
                <c:pt idx="10">
                  <c:v>5938638.4525681697</c:v>
                </c:pt>
                <c:pt idx="11">
                  <c:v>5954073.220591018</c:v>
                </c:pt>
                <c:pt idx="12">
                  <c:v>6001429.1973942462</c:v>
                </c:pt>
                <c:pt idx="13">
                  <c:v>5990979.4425060414</c:v>
                </c:pt>
                <c:pt idx="14">
                  <c:v>6015635.8247765368</c:v>
                </c:pt>
                <c:pt idx="15">
                  <c:v>6046108.2402107744</c:v>
                </c:pt>
                <c:pt idx="16">
                  <c:v>6086955.8412518306</c:v>
                </c:pt>
                <c:pt idx="17">
                  <c:v>6081405.5632785866</c:v>
                </c:pt>
                <c:pt idx="18">
                  <c:v>6064545.4700621711</c:v>
                </c:pt>
                <c:pt idx="19">
                  <c:v>6127186.7762489766</c:v>
                </c:pt>
                <c:pt idx="20">
                  <c:v>6158252.7675951691</c:v>
                </c:pt>
                <c:pt idx="21">
                  <c:v>6163122.6336440109</c:v>
                </c:pt>
                <c:pt idx="22">
                  <c:v>6197699.9214453753</c:v>
                </c:pt>
                <c:pt idx="23">
                  <c:v>6228837.4590591257</c:v>
                </c:pt>
                <c:pt idx="24">
                  <c:v>6279465.4069425128</c:v>
                </c:pt>
                <c:pt idx="25">
                  <c:v>6296833.9040538017</c:v>
                </c:pt>
                <c:pt idx="26">
                  <c:v>6323367.9551835805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79C-453D-8CE9-171FB52F9E7D}"/>
            </c:ext>
          </c:extLst>
        </c:ser>
        <c:ser>
          <c:idx val="11"/>
          <c:order val="11"/>
          <c:tx>
            <c:strRef>
              <c:f>'Summary of Emissions'!$A$13:$B$13</c:f>
              <c:strCache>
                <c:ptCount val="2"/>
                <c:pt idx="1">
                  <c:v>Preferred Portfolio CO2 Tonnes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'Summary of Emissions'!$C$1:$AC$1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'Summary of Emissions'!$C$13:$AC$13</c:f>
              <c:numCache>
                <c:formatCode>General</c:formatCode>
                <c:ptCount val="27"/>
                <c:pt idx="0">
                  <c:v>5485545.702514709</c:v>
                </c:pt>
                <c:pt idx="1">
                  <c:v>5373671.0999748036</c:v>
                </c:pt>
                <c:pt idx="2">
                  <c:v>5387911.2464977046</c:v>
                </c:pt>
                <c:pt idx="3">
                  <c:v>5336414.8940860359</c:v>
                </c:pt>
                <c:pt idx="4">
                  <c:v>5218558.8597065648</c:v>
                </c:pt>
                <c:pt idx="5">
                  <c:v>5148163.9454895258</c:v>
                </c:pt>
                <c:pt idx="6">
                  <c:v>5033196.6803634092</c:v>
                </c:pt>
                <c:pt idx="7">
                  <c:v>5004958.016839209</c:v>
                </c:pt>
                <c:pt idx="8">
                  <c:v>4898655.9862900656</c:v>
                </c:pt>
                <c:pt idx="9">
                  <c:v>4795260.8342731213</c:v>
                </c:pt>
                <c:pt idx="10">
                  <c:v>4773287.9618788818</c:v>
                </c:pt>
                <c:pt idx="11">
                  <c:v>4756893.7258454645</c:v>
                </c:pt>
                <c:pt idx="12">
                  <c:v>4780485.1424092837</c:v>
                </c:pt>
                <c:pt idx="13">
                  <c:v>4739442.7735896241</c:v>
                </c:pt>
                <c:pt idx="14">
                  <c:v>4743224.8250963977</c:v>
                </c:pt>
                <c:pt idx="15">
                  <c:v>4741317.8875612747</c:v>
                </c:pt>
                <c:pt idx="16">
                  <c:v>4763517.0721863946</c:v>
                </c:pt>
                <c:pt idx="17">
                  <c:v>4732840.7209361857</c:v>
                </c:pt>
                <c:pt idx="18">
                  <c:v>4705509.3457581345</c:v>
                </c:pt>
                <c:pt idx="19">
                  <c:v>4746792.957761284</c:v>
                </c:pt>
                <c:pt idx="20">
                  <c:v>4750226.4863263769</c:v>
                </c:pt>
                <c:pt idx="21">
                  <c:v>4731803.9381426135</c:v>
                </c:pt>
                <c:pt idx="22">
                  <c:v>4742795.0677816821</c:v>
                </c:pt>
                <c:pt idx="23">
                  <c:v>4766211.3902399307</c:v>
                </c:pt>
                <c:pt idx="24">
                  <c:v>4794332.7526088944</c:v>
                </c:pt>
                <c:pt idx="25">
                  <c:v>4802565.9017148241</c:v>
                </c:pt>
                <c:pt idx="26">
                  <c:v>4810444.4678808069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79C-453D-8CE9-171FB52F9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604808"/>
        <c:axId val="770601856"/>
      </c:lineChart>
      <c:catAx>
        <c:axId val="770604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601856"/>
        <c:crosses val="autoZero"/>
        <c:auto val="1"/>
        <c:lblAlgn val="ctr"/>
        <c:lblOffset val="100"/>
        <c:noMultiLvlLbl val="0"/>
      </c:catAx>
      <c:valAx>
        <c:axId val="77060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Metric</a:t>
                </a:r>
                <a:r>
                  <a:rPr lang="en-US" baseline="0"/>
                  <a:t> Tons CO2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6048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10868559098406"/>
          <c:y val="0.90628858938963242"/>
          <c:w val="0.84081224994390003"/>
          <c:h val="9.2271207018322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9466385728159"/>
          <c:y val="3.5092191016229922E-2"/>
          <c:w val="0.87245047308254053"/>
          <c:h val="0.56469409238283719"/>
        </c:manualLayout>
      </c:layout>
      <c:lineChart>
        <c:grouping val="standard"/>
        <c:varyColors val="0"/>
        <c:ser>
          <c:idx val="10"/>
          <c:order val="0"/>
          <c:tx>
            <c:strRef>
              <c:f>'Demand After DSR'!$C$2</c:f>
              <c:strCache>
                <c:ptCount val="1"/>
                <c:pt idx="0">
                  <c:v>2023 IRP Gross Mid Demand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38100">
                <a:solidFill>
                  <a:srgbClr val="0070C0"/>
                </a:solidFill>
              </a:ln>
              <a:effectLst/>
            </c:spPr>
          </c:marker>
          <c:val>
            <c:numRef>
              <c:f>'Demand After DSR'!$C$3:$C$29</c:f>
              <c:numCache>
                <c:formatCode>0</c:formatCode>
                <c:ptCount val="27"/>
                <c:pt idx="0">
                  <c:v>994.98421999999994</c:v>
                </c:pt>
                <c:pt idx="1">
                  <c:v>1003.6848100000002</c:v>
                </c:pt>
                <c:pt idx="2">
                  <c:v>1011.47689</c:v>
                </c:pt>
                <c:pt idx="3">
                  <c:v>1019.3393100000002</c:v>
                </c:pt>
                <c:pt idx="4">
                  <c:v>1026.4849200000001</c:v>
                </c:pt>
                <c:pt idx="5">
                  <c:v>1035.2680499999999</c:v>
                </c:pt>
                <c:pt idx="6">
                  <c:v>1043.3949500000001</c:v>
                </c:pt>
                <c:pt idx="7">
                  <c:v>1051.55927</c:v>
                </c:pt>
                <c:pt idx="8">
                  <c:v>1058.63858</c:v>
                </c:pt>
                <c:pt idx="9">
                  <c:v>1067.06105</c:v>
                </c:pt>
                <c:pt idx="10">
                  <c:v>1074.4459299999999</c:v>
                </c:pt>
                <c:pt idx="11">
                  <c:v>1081.79108</c:v>
                </c:pt>
                <c:pt idx="12">
                  <c:v>1088.3149900000001</c:v>
                </c:pt>
                <c:pt idx="13">
                  <c:v>1096.5153700000001</c:v>
                </c:pt>
                <c:pt idx="14">
                  <c:v>1104.03051</c:v>
                </c:pt>
                <c:pt idx="15">
                  <c:v>1111.41419</c:v>
                </c:pt>
                <c:pt idx="16">
                  <c:v>1117.6881399999997</c:v>
                </c:pt>
                <c:pt idx="17">
                  <c:v>1125.7561599999999</c:v>
                </c:pt>
                <c:pt idx="18">
                  <c:v>1133.1107300000001</c:v>
                </c:pt>
                <c:pt idx="19">
                  <c:v>1140.4231</c:v>
                </c:pt>
                <c:pt idx="20">
                  <c:v>1146.87691</c:v>
                </c:pt>
                <c:pt idx="21">
                  <c:v>1155.0855800000002</c:v>
                </c:pt>
                <c:pt idx="22">
                  <c:v>1162.3530800000001</c:v>
                </c:pt>
                <c:pt idx="23">
                  <c:v>1169.36942</c:v>
                </c:pt>
                <c:pt idx="24">
                  <c:v>1175.3373799999999</c:v>
                </c:pt>
                <c:pt idx="25">
                  <c:v>1182.8938000000001</c:v>
                </c:pt>
                <c:pt idx="26">
                  <c:v>1189.35995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E7B-4AA9-A079-CBF7D7E84988}"/>
            </c:ext>
          </c:extLst>
        </c:ser>
        <c:ser>
          <c:idx val="0"/>
          <c:order val="1"/>
          <c:tx>
            <c:strRef>
              <c:f>'Demand After DSR'!$D$2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'Demand After DSR'!$B$3:$B$29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'Demand After DSR'!$D$3:$D$29</c:f>
              <c:numCache>
                <c:formatCode>0.00</c:formatCode>
                <c:ptCount val="27"/>
                <c:pt idx="0">
                  <c:v>987.58776172917385</c:v>
                </c:pt>
                <c:pt idx="1">
                  <c:v>988.79631545343443</c:v>
                </c:pt>
                <c:pt idx="2">
                  <c:v>986.69926875346653</c:v>
                </c:pt>
                <c:pt idx="3">
                  <c:v>985.60191339422443</c:v>
                </c:pt>
                <c:pt idx="4">
                  <c:v>983.25628383410583</c:v>
                </c:pt>
                <c:pt idx="5">
                  <c:v>978.45514167718341</c:v>
                </c:pt>
                <c:pt idx="6">
                  <c:v>976.37211214916283</c:v>
                </c:pt>
                <c:pt idx="7">
                  <c:v>973.70936513247602</c:v>
                </c:pt>
                <c:pt idx="8">
                  <c:v>963.33229104754253</c:v>
                </c:pt>
                <c:pt idx="9">
                  <c:v>960.42540246052874</c:v>
                </c:pt>
                <c:pt idx="10">
                  <c:v>962.67037647625648</c:v>
                </c:pt>
                <c:pt idx="11">
                  <c:v>965.14427885906082</c:v>
                </c:pt>
                <c:pt idx="12">
                  <c:v>966.83757744121033</c:v>
                </c:pt>
                <c:pt idx="13">
                  <c:v>970.09132717527439</c:v>
                </c:pt>
                <c:pt idx="14">
                  <c:v>971.8279827434352</c:v>
                </c:pt>
                <c:pt idx="15">
                  <c:v>973.78818000194838</c:v>
                </c:pt>
                <c:pt idx="16">
                  <c:v>973.98145896515007</c:v>
                </c:pt>
                <c:pt idx="17">
                  <c:v>978.28925790942117</c:v>
                </c:pt>
                <c:pt idx="18">
                  <c:v>981.14990427354087</c:v>
                </c:pt>
                <c:pt idx="19">
                  <c:v>984.45924227621742</c:v>
                </c:pt>
                <c:pt idx="20">
                  <c:v>982.74416425490051</c:v>
                </c:pt>
                <c:pt idx="21">
                  <c:v>985.0432358376205</c:v>
                </c:pt>
                <c:pt idx="22">
                  <c:v>986.0461665607495</c:v>
                </c:pt>
                <c:pt idx="23">
                  <c:v>988.42269596964161</c:v>
                </c:pt>
                <c:pt idx="24">
                  <c:v>988.3812183707787</c:v>
                </c:pt>
                <c:pt idx="25">
                  <c:v>992.11458349625264</c:v>
                </c:pt>
                <c:pt idx="26">
                  <c:v>994.53136605542625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7B-4AA9-A079-CBF7D7E84988}"/>
            </c:ext>
          </c:extLst>
        </c:ser>
        <c:ser>
          <c:idx val="1"/>
          <c:order val="2"/>
          <c:tx>
            <c:strRef>
              <c:f>'Demand After DSR'!$E$2</c:f>
              <c:strCache>
                <c:ptCount val="1"/>
                <c:pt idx="0">
                  <c:v>Electrification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prstDash val="sysDash"/>
              </a:ln>
              <a:effectLst/>
            </c:spPr>
          </c:marker>
          <c:cat>
            <c:strRef>
              <c:f>'Demand After DSR'!$B$3:$B$29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'Demand After DSR'!$E$3:$E$29</c:f>
              <c:numCache>
                <c:formatCode>0.00</c:formatCode>
                <c:ptCount val="27"/>
                <c:pt idx="0">
                  <c:v>984.49169102317762</c:v>
                </c:pt>
                <c:pt idx="1">
                  <c:v>982.85076644874584</c:v>
                </c:pt>
                <c:pt idx="2">
                  <c:v>978.39019696723528</c:v>
                </c:pt>
                <c:pt idx="3">
                  <c:v>929.21869327401214</c:v>
                </c:pt>
                <c:pt idx="4">
                  <c:v>903.43194656264336</c:v>
                </c:pt>
                <c:pt idx="5">
                  <c:v>872.38774385633064</c:v>
                </c:pt>
                <c:pt idx="6">
                  <c:v>839.67407166024577</c:v>
                </c:pt>
                <c:pt idx="7">
                  <c:v>801.58762090869163</c:v>
                </c:pt>
                <c:pt idx="8">
                  <c:v>754.02502335251756</c:v>
                </c:pt>
                <c:pt idx="9">
                  <c:v>711.23915058531838</c:v>
                </c:pt>
                <c:pt idx="10">
                  <c:v>675.74721065419294</c:v>
                </c:pt>
                <c:pt idx="11">
                  <c:v>640.14303503765495</c:v>
                </c:pt>
                <c:pt idx="12">
                  <c:v>603.40392832059354</c:v>
                </c:pt>
                <c:pt idx="13">
                  <c:v>570.135963593778</c:v>
                </c:pt>
                <c:pt idx="14">
                  <c:v>534.10441770018281</c:v>
                </c:pt>
                <c:pt idx="15">
                  <c:v>498.17153195715269</c:v>
                </c:pt>
                <c:pt idx="16">
                  <c:v>458.87222756224605</c:v>
                </c:pt>
                <c:pt idx="17">
                  <c:v>432.38066456543538</c:v>
                </c:pt>
                <c:pt idx="18">
                  <c:v>405.00410698618271</c:v>
                </c:pt>
                <c:pt idx="19">
                  <c:v>374.30105301302251</c:v>
                </c:pt>
                <c:pt idx="20">
                  <c:v>338.1173080134364</c:v>
                </c:pt>
                <c:pt idx="21">
                  <c:v>317.63216739343591</c:v>
                </c:pt>
                <c:pt idx="22">
                  <c:v>295.41624579305005</c:v>
                </c:pt>
                <c:pt idx="23">
                  <c:v>279.90914809378341</c:v>
                </c:pt>
                <c:pt idx="24">
                  <c:v>258.44853498537964</c:v>
                </c:pt>
                <c:pt idx="25">
                  <c:v>250.15142958024899</c:v>
                </c:pt>
                <c:pt idx="26">
                  <c:v>240.64999800377882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7B-4AA9-A079-CBF7D7E84988}"/>
            </c:ext>
          </c:extLst>
        </c:ser>
        <c:ser>
          <c:idx val="2"/>
          <c:order val="3"/>
          <c:tx>
            <c:strRef>
              <c:f>'Demand After DSR'!$F$2</c:f>
              <c:strCache>
                <c:ptCount val="1"/>
                <c:pt idx="0">
                  <c:v>A Ceiling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'Demand After DSR'!$B$3:$B$29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'Demand After DSR'!$F$3:$F$29</c:f>
              <c:numCache>
                <c:formatCode>0.00</c:formatCode>
                <c:ptCount val="27"/>
                <c:pt idx="0">
                  <c:v>987.30705034893299</c:v>
                </c:pt>
                <c:pt idx="1">
                  <c:v>988.2271347290681</c:v>
                </c:pt>
                <c:pt idx="2">
                  <c:v>985.83934192081722</c:v>
                </c:pt>
                <c:pt idx="3">
                  <c:v>984.4425136313107</c:v>
                </c:pt>
                <c:pt idx="4">
                  <c:v>981.79337137168227</c:v>
                </c:pt>
                <c:pt idx="5">
                  <c:v>976.67837506137096</c:v>
                </c:pt>
                <c:pt idx="6">
                  <c:v>974.29110775773836</c:v>
                </c:pt>
                <c:pt idx="7">
                  <c:v>971.30099609368847</c:v>
                </c:pt>
                <c:pt idx="8">
                  <c:v>960.5674176472412</c:v>
                </c:pt>
                <c:pt idx="9">
                  <c:v>957.29566823359585</c:v>
                </c:pt>
                <c:pt idx="10">
                  <c:v>959.49393410016796</c:v>
                </c:pt>
                <c:pt idx="11">
                  <c:v>961.91443948707558</c:v>
                </c:pt>
                <c:pt idx="12">
                  <c:v>963.56200069481179</c:v>
                </c:pt>
                <c:pt idx="13">
                  <c:v>966.7480302405379</c:v>
                </c:pt>
                <c:pt idx="14">
                  <c:v>968.40221958592895</c:v>
                </c:pt>
                <c:pt idx="15">
                  <c:v>970.28822528984711</c:v>
                </c:pt>
                <c:pt idx="16">
                  <c:v>970.38747796710049</c:v>
                </c:pt>
                <c:pt idx="17">
                  <c:v>974.63516429781453</c:v>
                </c:pt>
                <c:pt idx="18">
                  <c:v>977.39009394731556</c:v>
                </c:pt>
                <c:pt idx="19">
                  <c:v>980.66552702172612</c:v>
                </c:pt>
                <c:pt idx="20">
                  <c:v>978.85210494177772</c:v>
                </c:pt>
                <c:pt idx="21">
                  <c:v>981.0822957734996</c:v>
                </c:pt>
                <c:pt idx="22">
                  <c:v>982.02072874134058</c:v>
                </c:pt>
                <c:pt idx="23">
                  <c:v>984.34793538633551</c:v>
                </c:pt>
                <c:pt idx="24">
                  <c:v>984.22132542293866</c:v>
                </c:pt>
                <c:pt idx="25">
                  <c:v>987.90921808427379</c:v>
                </c:pt>
                <c:pt idx="26">
                  <c:v>990.27790202076358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7B-4AA9-A079-CBF7D7E84988}"/>
            </c:ext>
          </c:extLst>
        </c:ser>
        <c:ser>
          <c:idx val="3"/>
          <c:order val="4"/>
          <c:tx>
            <c:strRef>
              <c:f>'Demand After DSR'!$G$2</c:f>
              <c:strCache>
                <c:ptCount val="1"/>
                <c:pt idx="0">
                  <c:v>B Floor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'Demand After DSR'!$B$3:$B$29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'Demand After DSR'!$G$3:$G$29</c:f>
              <c:numCache>
                <c:formatCode>0.00</c:formatCode>
                <c:ptCount val="27"/>
                <c:pt idx="0">
                  <c:v>987.91805683936423</c:v>
                </c:pt>
                <c:pt idx="1">
                  <c:v>989.47518887790591</c:v>
                </c:pt>
                <c:pt idx="2">
                  <c:v>987.74281193830848</c:v>
                </c:pt>
                <c:pt idx="3">
                  <c:v>987.0274470307105</c:v>
                </c:pt>
                <c:pt idx="4">
                  <c:v>985.08136791584445</c:v>
                </c:pt>
                <c:pt idx="5">
                  <c:v>980.67931571942177</c:v>
                </c:pt>
                <c:pt idx="6">
                  <c:v>978.99889028375821</c:v>
                </c:pt>
                <c:pt idx="7">
                  <c:v>976.76470888998551</c:v>
                </c:pt>
                <c:pt idx="8">
                  <c:v>966.83478542180376</c:v>
                </c:pt>
                <c:pt idx="9">
                  <c:v>964.37023563986577</c:v>
                </c:pt>
                <c:pt idx="10">
                  <c:v>966.69615733001274</c:v>
                </c:pt>
                <c:pt idx="11">
                  <c:v>969.24725752420864</c:v>
                </c:pt>
                <c:pt idx="12">
                  <c:v>971.01014632926035</c:v>
                </c:pt>
                <c:pt idx="13">
                  <c:v>974.33504019979978</c:v>
                </c:pt>
                <c:pt idx="14">
                  <c:v>976.16460675270378</c:v>
                </c:pt>
                <c:pt idx="15">
                  <c:v>978.20676150152281</c:v>
                </c:pt>
                <c:pt idx="16">
                  <c:v>978.50426085917491</c:v>
                </c:pt>
                <c:pt idx="17">
                  <c:v>982.85489175467103</c:v>
                </c:pt>
                <c:pt idx="18">
                  <c:v>985.80237936613457</c:v>
                </c:pt>
                <c:pt idx="19">
                  <c:v>989.13873757392821</c:v>
                </c:pt>
                <c:pt idx="20">
                  <c:v>987.51393505786712</c:v>
                </c:pt>
                <c:pt idx="21">
                  <c:v>989.84854280710658</c:v>
                </c:pt>
                <c:pt idx="22">
                  <c:v>990.88944170332024</c:v>
                </c:pt>
                <c:pt idx="23">
                  <c:v>993.28445408717312</c:v>
                </c:pt>
                <c:pt idx="24">
                  <c:v>993.30787250842229</c:v>
                </c:pt>
                <c:pt idx="25">
                  <c:v>997.17519605089001</c:v>
                </c:pt>
                <c:pt idx="26">
                  <c:v>999.69552928897861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7B-4AA9-A079-CBF7D7E84988}"/>
            </c:ext>
          </c:extLst>
        </c:ser>
        <c:ser>
          <c:idx val="4"/>
          <c:order val="5"/>
          <c:tx>
            <c:strRef>
              <c:f>'Demand After DSR'!$H$2</c:f>
              <c:strCache>
                <c:ptCount val="1"/>
                <c:pt idx="0">
                  <c:v>C Limited Emissions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'Demand After DSR'!$B$3:$B$29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'Demand After DSR'!$H$3:$H$29</c:f>
              <c:numCache>
                <c:formatCode>0.00</c:formatCode>
                <c:ptCount val="27"/>
                <c:pt idx="0">
                  <c:v>983.56994039877327</c:v>
                </c:pt>
                <c:pt idx="1">
                  <c:v>980.62993927501407</c:v>
                </c:pt>
                <c:pt idx="2">
                  <c:v>974.33975044065357</c:v>
                </c:pt>
                <c:pt idx="3">
                  <c:v>968.90192541511942</c:v>
                </c:pt>
                <c:pt idx="4">
                  <c:v>962.14230286291752</c:v>
                </c:pt>
                <c:pt idx="5">
                  <c:v>952.88585841049041</c:v>
                </c:pt>
                <c:pt idx="6">
                  <c:v>946.42995088855378</c:v>
                </c:pt>
                <c:pt idx="7">
                  <c:v>939.0917913633748</c:v>
                </c:pt>
                <c:pt idx="8">
                  <c:v>923.77830903392908</c:v>
                </c:pt>
                <c:pt idx="9">
                  <c:v>915.8415458262798</c:v>
                </c:pt>
                <c:pt idx="10">
                  <c:v>917.60005206412688</c:v>
                </c:pt>
                <c:pt idx="11">
                  <c:v>919.55266064303362</c:v>
                </c:pt>
                <c:pt idx="12">
                  <c:v>920.86190995266338</c:v>
                </c:pt>
                <c:pt idx="13">
                  <c:v>923.4753967520046</c:v>
                </c:pt>
                <c:pt idx="14">
                  <c:v>924.36610086436281</c:v>
                </c:pt>
                <c:pt idx="15">
                  <c:v>925.60953092987165</c:v>
                </c:pt>
                <c:pt idx="16">
                  <c:v>924.83819192223302</c:v>
                </c:pt>
                <c:pt idx="17">
                  <c:v>928.68416971119473</c:v>
                </c:pt>
                <c:pt idx="18">
                  <c:v>930.52885540718557</c:v>
                </c:pt>
                <c:pt idx="19">
                  <c:v>933.69748546514484</c:v>
                </c:pt>
                <c:pt idx="20">
                  <c:v>930.98545995614393</c:v>
                </c:pt>
                <c:pt idx="21">
                  <c:v>932.72785882025767</c:v>
                </c:pt>
                <c:pt idx="22">
                  <c:v>933.14959662631259</c:v>
                </c:pt>
                <c:pt idx="23">
                  <c:v>935.16041626604385</c:v>
                </c:pt>
                <c:pt idx="24">
                  <c:v>934.29802495120771</c:v>
                </c:pt>
                <c:pt idx="25">
                  <c:v>937.59415606019752</c:v>
                </c:pt>
                <c:pt idx="26">
                  <c:v>939.53730620266163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7B-4AA9-A079-CBF7D7E84988}"/>
            </c:ext>
          </c:extLst>
        </c:ser>
        <c:ser>
          <c:idx val="5"/>
          <c:order val="6"/>
          <c:tx>
            <c:strRef>
              <c:f>'Demand After DSR'!$I$2</c:f>
              <c:strCache>
                <c:ptCount val="1"/>
                <c:pt idx="0">
                  <c:v>D RNG 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'Demand After DSR'!$B$3:$B$29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'Demand After DSR'!$I$3:$I$29</c:f>
              <c:numCache>
                <c:formatCode>0.00</c:formatCode>
                <c:ptCount val="27"/>
                <c:pt idx="0">
                  <c:v>987.58776172917385</c:v>
                </c:pt>
                <c:pt idx="1">
                  <c:v>988.79631545343443</c:v>
                </c:pt>
                <c:pt idx="2">
                  <c:v>986.69926875346653</c:v>
                </c:pt>
                <c:pt idx="3">
                  <c:v>985.60191339422443</c:v>
                </c:pt>
                <c:pt idx="4">
                  <c:v>983.25628383410583</c:v>
                </c:pt>
                <c:pt idx="5">
                  <c:v>978.45514167718341</c:v>
                </c:pt>
                <c:pt idx="6">
                  <c:v>976.37211214916283</c:v>
                </c:pt>
                <c:pt idx="7">
                  <c:v>973.70936513247602</c:v>
                </c:pt>
                <c:pt idx="8">
                  <c:v>963.33229104754253</c:v>
                </c:pt>
                <c:pt idx="9">
                  <c:v>960.42540246052874</c:v>
                </c:pt>
                <c:pt idx="10">
                  <c:v>962.67037647625648</c:v>
                </c:pt>
                <c:pt idx="11">
                  <c:v>965.14427885906082</c:v>
                </c:pt>
                <c:pt idx="12">
                  <c:v>966.83757744121033</c:v>
                </c:pt>
                <c:pt idx="13">
                  <c:v>970.09132717527439</c:v>
                </c:pt>
                <c:pt idx="14">
                  <c:v>971.8279827434352</c:v>
                </c:pt>
                <c:pt idx="15">
                  <c:v>973.78818000194838</c:v>
                </c:pt>
                <c:pt idx="16">
                  <c:v>973.98145896515007</c:v>
                </c:pt>
                <c:pt idx="17">
                  <c:v>978.28925790942117</c:v>
                </c:pt>
                <c:pt idx="18">
                  <c:v>981.14990427354087</c:v>
                </c:pt>
                <c:pt idx="19">
                  <c:v>984.45924227621742</c:v>
                </c:pt>
                <c:pt idx="20">
                  <c:v>982.74416425490051</c:v>
                </c:pt>
                <c:pt idx="21">
                  <c:v>985.0432358376205</c:v>
                </c:pt>
                <c:pt idx="22">
                  <c:v>986.0461665607495</c:v>
                </c:pt>
                <c:pt idx="23">
                  <c:v>988.42269596964161</c:v>
                </c:pt>
                <c:pt idx="24">
                  <c:v>988.3812183707787</c:v>
                </c:pt>
                <c:pt idx="25">
                  <c:v>992.11458349625264</c:v>
                </c:pt>
                <c:pt idx="26">
                  <c:v>994.53136605542625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7B-4AA9-A079-CBF7D7E84988}"/>
            </c:ext>
          </c:extLst>
        </c:ser>
        <c:ser>
          <c:idx val="7"/>
          <c:order val="8"/>
          <c:tx>
            <c:strRef>
              <c:f>'Demand After DSR'!$J$2</c:f>
              <c:strCache>
                <c:ptCount val="1"/>
                <c:pt idx="0">
                  <c:v>E HHP Policy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  <a:prstDash val="sysDash"/>
              </a:ln>
              <a:effectLst/>
            </c:spPr>
          </c:marker>
          <c:cat>
            <c:strRef>
              <c:f>'Demand After DSR'!$B$3:$B$29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'Demand After DSR'!$J$3:$J$29</c:f>
              <c:numCache>
                <c:formatCode>0.00</c:formatCode>
                <c:ptCount val="27"/>
                <c:pt idx="0">
                  <c:v>987.94770647233224</c:v>
                </c:pt>
                <c:pt idx="1">
                  <c:v>989.14405334811227</c:v>
                </c:pt>
                <c:pt idx="2">
                  <c:v>986.62347383903978</c:v>
                </c:pt>
                <c:pt idx="3">
                  <c:v>984.27936330367015</c:v>
                </c:pt>
                <c:pt idx="4">
                  <c:v>979.82988087094918</c:v>
                </c:pt>
                <c:pt idx="5">
                  <c:v>972.18791710226162</c:v>
                </c:pt>
                <c:pt idx="6">
                  <c:v>965.8949845449647</c:v>
                </c:pt>
                <c:pt idx="7">
                  <c:v>957.88664442857726</c:v>
                </c:pt>
                <c:pt idx="8">
                  <c:v>942.0350458006269</c:v>
                </c:pt>
                <c:pt idx="9">
                  <c:v>931.3078508015891</c:v>
                </c:pt>
                <c:pt idx="10">
                  <c:v>924.02288589714976</c:v>
                </c:pt>
                <c:pt idx="11">
                  <c:v>916.39447888357745</c:v>
                </c:pt>
                <c:pt idx="12">
                  <c:v>907.95271020978441</c:v>
                </c:pt>
                <c:pt idx="13">
                  <c:v>901.08700839568132</c:v>
                </c:pt>
                <c:pt idx="14">
                  <c:v>893.79081235028252</c:v>
                </c:pt>
                <c:pt idx="15">
                  <c:v>886.85275381861129</c:v>
                </c:pt>
                <c:pt idx="16">
                  <c:v>878.40870857027869</c:v>
                </c:pt>
                <c:pt idx="17">
                  <c:v>873.98230161431172</c:v>
                </c:pt>
                <c:pt idx="18">
                  <c:v>867.68703302238873</c:v>
                </c:pt>
                <c:pt idx="19">
                  <c:v>864.18373411614903</c:v>
                </c:pt>
                <c:pt idx="20">
                  <c:v>857.10290581356014</c:v>
                </c:pt>
                <c:pt idx="21">
                  <c:v>854.41986153058588</c:v>
                </c:pt>
                <c:pt idx="22">
                  <c:v>850.84457938390699</c:v>
                </c:pt>
                <c:pt idx="23">
                  <c:v>848.735912163889</c:v>
                </c:pt>
                <c:pt idx="24">
                  <c:v>844.10995523290899</c:v>
                </c:pt>
                <c:pt idx="25">
                  <c:v>843.27553684227053</c:v>
                </c:pt>
                <c:pt idx="26">
                  <c:v>841.64853815753327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7B-4AA9-A079-CBF7D7E84988}"/>
            </c:ext>
          </c:extLst>
        </c:ser>
        <c:ser>
          <c:idx val="8"/>
          <c:order val="9"/>
          <c:tx>
            <c:strRef>
              <c:f>'Demand After DSR'!$K$2</c:f>
              <c:strCache>
                <c:ptCount val="1"/>
                <c:pt idx="0">
                  <c:v>F No Gas Growth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'Demand After DSR'!$B$3:$B$29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  <c:extLst xmlns:c15="http://schemas.microsoft.com/office/drawing/2012/chart"/>
            </c:strRef>
          </c:cat>
          <c:val>
            <c:numRef>
              <c:f>'Demand After DSR'!$K$3:$K$29</c:f>
              <c:numCache>
                <c:formatCode>0.00</c:formatCode>
                <c:ptCount val="27"/>
                <c:pt idx="0">
                  <c:v>988.17867912214172</c:v>
                </c:pt>
                <c:pt idx="1">
                  <c:v>989.99091880047456</c:v>
                </c:pt>
                <c:pt idx="2">
                  <c:v>988.60037673057002</c:v>
                </c:pt>
                <c:pt idx="3">
                  <c:v>983.26314959410718</c:v>
                </c:pt>
                <c:pt idx="4">
                  <c:v>973.32904535036198</c:v>
                </c:pt>
                <c:pt idx="5">
                  <c:v>961.02078400575317</c:v>
                </c:pt>
                <c:pt idx="6">
                  <c:v>951.49542979020555</c:v>
                </c:pt>
                <c:pt idx="7">
                  <c:v>941.51734143281135</c:v>
                </c:pt>
                <c:pt idx="8">
                  <c:v>924.23328839957162</c:v>
                </c:pt>
                <c:pt idx="9">
                  <c:v>914.21812573282909</c:v>
                </c:pt>
                <c:pt idx="10">
                  <c:v>908.74959992828553</c:v>
                </c:pt>
                <c:pt idx="11">
                  <c:v>903.67638135478444</c:v>
                </c:pt>
                <c:pt idx="12">
                  <c:v>897.91426083186332</c:v>
                </c:pt>
                <c:pt idx="13">
                  <c:v>894.47030207958642</c:v>
                </c:pt>
                <c:pt idx="14">
                  <c:v>889.68368912741289</c:v>
                </c:pt>
                <c:pt idx="15">
                  <c:v>884.96930473827331</c:v>
                </c:pt>
                <c:pt idx="16">
                  <c:v>878.72867570102301</c:v>
                </c:pt>
                <c:pt idx="17">
                  <c:v>875.89202810934296</c:v>
                </c:pt>
                <c:pt idx="18">
                  <c:v>871.74019806088518</c:v>
                </c:pt>
                <c:pt idx="19">
                  <c:v>867.87269579996882</c:v>
                </c:pt>
                <c:pt idx="20">
                  <c:v>859.3477271269785</c:v>
                </c:pt>
                <c:pt idx="21">
                  <c:v>854.25899709739178</c:v>
                </c:pt>
                <c:pt idx="22">
                  <c:v>848.14935981049507</c:v>
                </c:pt>
                <c:pt idx="23">
                  <c:v>843.37672026851817</c:v>
                </c:pt>
                <c:pt idx="24">
                  <c:v>836.82544322182116</c:v>
                </c:pt>
                <c:pt idx="25">
                  <c:v>833.50514336171011</c:v>
                </c:pt>
                <c:pt idx="26">
                  <c:v>829.28375922823932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5E7B-4AA9-A079-CBF7D7E84988}"/>
            </c:ext>
          </c:extLst>
        </c:ser>
        <c:ser>
          <c:idx val="9"/>
          <c:order val="10"/>
          <c:tx>
            <c:strRef>
              <c:f>'Demand After DSR'!$L$2</c:f>
              <c:strCache>
                <c:ptCount val="1"/>
                <c:pt idx="0">
                  <c:v>G High Gas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'Demand After DSR'!$B$3:$B$29</c:f>
              <c:strCache>
                <c:ptCount val="27"/>
                <c:pt idx="0">
                  <c:v>2024-25</c:v>
                </c:pt>
                <c:pt idx="1">
                  <c:v>2025-26</c:v>
                </c:pt>
                <c:pt idx="2">
                  <c:v>2026-27</c:v>
                </c:pt>
                <c:pt idx="3">
                  <c:v>2027-28</c:v>
                </c:pt>
                <c:pt idx="4">
                  <c:v>2028-29</c:v>
                </c:pt>
                <c:pt idx="5">
                  <c:v>2029-30</c:v>
                </c:pt>
                <c:pt idx="6">
                  <c:v>2030-31</c:v>
                </c:pt>
                <c:pt idx="7">
                  <c:v>2031-32</c:v>
                </c:pt>
                <c:pt idx="8">
                  <c:v>2032-33</c:v>
                </c:pt>
                <c:pt idx="9">
                  <c:v>2033-34</c:v>
                </c:pt>
                <c:pt idx="10">
                  <c:v>2034-35</c:v>
                </c:pt>
                <c:pt idx="11">
                  <c:v>2035-36</c:v>
                </c:pt>
                <c:pt idx="12">
                  <c:v>2036-37</c:v>
                </c:pt>
                <c:pt idx="13">
                  <c:v>2037-38</c:v>
                </c:pt>
                <c:pt idx="14">
                  <c:v>2038-39</c:v>
                </c:pt>
                <c:pt idx="15">
                  <c:v>2039-40</c:v>
                </c:pt>
                <c:pt idx="16">
                  <c:v>2040-41</c:v>
                </c:pt>
                <c:pt idx="17">
                  <c:v>2041-42</c:v>
                </c:pt>
                <c:pt idx="18">
                  <c:v>2042-43</c:v>
                </c:pt>
                <c:pt idx="19">
                  <c:v>2043-44</c:v>
                </c:pt>
                <c:pt idx="20">
                  <c:v>2044-45</c:v>
                </c:pt>
                <c:pt idx="21">
                  <c:v>2045-46</c:v>
                </c:pt>
                <c:pt idx="22">
                  <c:v>2046-47</c:v>
                </c:pt>
                <c:pt idx="23">
                  <c:v>2047-48</c:v>
                </c:pt>
                <c:pt idx="24">
                  <c:v>2048-49</c:v>
                </c:pt>
                <c:pt idx="25">
                  <c:v>2049-50</c:v>
                </c:pt>
                <c:pt idx="26">
                  <c:v>2050-51</c:v>
                </c:pt>
              </c:strCache>
            </c:strRef>
          </c:cat>
          <c:val>
            <c:numRef>
              <c:f>'Demand After DSR'!$L$3:$L$29</c:f>
              <c:numCache>
                <c:formatCode>0.00</c:formatCode>
                <c:ptCount val="27"/>
                <c:pt idx="0">
                  <c:v>987.84285344703471</c:v>
                </c:pt>
                <c:pt idx="1">
                  <c:v>989.3175475355464</c:v>
                </c:pt>
                <c:pt idx="2">
                  <c:v>987.57176601156687</c:v>
                </c:pt>
                <c:pt idx="3">
                  <c:v>986.81669385305611</c:v>
                </c:pt>
                <c:pt idx="4">
                  <c:v>984.79793916985602</c:v>
                </c:pt>
                <c:pt idx="5">
                  <c:v>980.48724518748213</c:v>
                </c:pt>
                <c:pt idx="6">
                  <c:v>978.77635110104143</c:v>
                </c:pt>
                <c:pt idx="7">
                  <c:v>976.50279592361562</c:v>
                </c:pt>
                <c:pt idx="8">
                  <c:v>966.84468724481724</c:v>
                </c:pt>
                <c:pt idx="9">
                  <c:v>964.45782742644747</c:v>
                </c:pt>
                <c:pt idx="10">
                  <c:v>966.88414990757815</c:v>
                </c:pt>
                <c:pt idx="11">
                  <c:v>969.59091789850004</c:v>
                </c:pt>
                <c:pt idx="12">
                  <c:v>971.40713898338447</c:v>
                </c:pt>
                <c:pt idx="13">
                  <c:v>974.78222520129009</c:v>
                </c:pt>
                <c:pt idx="14">
                  <c:v>976.74789774691601</c:v>
                </c:pt>
                <c:pt idx="15">
                  <c:v>978.88136961082944</c:v>
                </c:pt>
                <c:pt idx="16">
                  <c:v>979.40030911058454</c:v>
                </c:pt>
                <c:pt idx="17">
                  <c:v>983.83765859566176</c:v>
                </c:pt>
                <c:pt idx="18">
                  <c:v>986.93695278334508</c:v>
                </c:pt>
                <c:pt idx="19">
                  <c:v>990.35949703683082</c:v>
                </c:pt>
                <c:pt idx="20">
                  <c:v>989.06790384518013</c:v>
                </c:pt>
                <c:pt idx="21">
                  <c:v>991.64725993999934</c:v>
                </c:pt>
                <c:pt idx="22">
                  <c:v>993.01555257551058</c:v>
                </c:pt>
                <c:pt idx="23">
                  <c:v>995.55286652816847</c:v>
                </c:pt>
                <c:pt idx="24">
                  <c:v>995.94805801451218</c:v>
                </c:pt>
                <c:pt idx="25">
                  <c:v>999.74044728795934</c:v>
                </c:pt>
                <c:pt idx="26">
                  <c:v>1002.2555063808143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7B-4AA9-A079-CBF7D7E84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271608"/>
        <c:axId val="894266360"/>
        <c:extLst>
          <c:ext xmlns:c15="http://schemas.microsoft.com/office/drawing/2012/chart" uri="{02D57815-91ED-43cb-92C2-25804820EDAC}">
            <c15:filteredLineSeries>
              <c15:ser>
                <c:idx val="6"/>
                <c:order val="7"/>
                <c:tx>
                  <c:strRef>
                    <c:extLst>
                      <c:ext uri="{02D57815-91ED-43cb-92C2-25804820EDAC}">
                        <c15:formulaRef>
                          <c15:sqref>'Demand after DSR'!#REF!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'Demand After DSR'!$B$3:$B$29</c15:sqref>
                        </c15:formulaRef>
                      </c:ext>
                    </c:extLst>
                    <c:strCache>
                      <c:ptCount val="27"/>
                      <c:pt idx="0">
                        <c:v>2024-25</c:v>
                      </c:pt>
                      <c:pt idx="1">
                        <c:v>2025-26</c:v>
                      </c:pt>
                      <c:pt idx="2">
                        <c:v>2026-27</c:v>
                      </c:pt>
                      <c:pt idx="3">
                        <c:v>2027-28</c:v>
                      </c:pt>
                      <c:pt idx="4">
                        <c:v>2028-29</c:v>
                      </c:pt>
                      <c:pt idx="5">
                        <c:v>2029-30</c:v>
                      </c:pt>
                      <c:pt idx="6">
                        <c:v>2030-31</c:v>
                      </c:pt>
                      <c:pt idx="7">
                        <c:v>2031-32</c:v>
                      </c:pt>
                      <c:pt idx="8">
                        <c:v>2032-33</c:v>
                      </c:pt>
                      <c:pt idx="9">
                        <c:v>2033-34</c:v>
                      </c:pt>
                      <c:pt idx="10">
                        <c:v>2034-35</c:v>
                      </c:pt>
                      <c:pt idx="11">
                        <c:v>2035-36</c:v>
                      </c:pt>
                      <c:pt idx="12">
                        <c:v>2036-37</c:v>
                      </c:pt>
                      <c:pt idx="13">
                        <c:v>2037-38</c:v>
                      </c:pt>
                      <c:pt idx="14">
                        <c:v>2038-39</c:v>
                      </c:pt>
                      <c:pt idx="15">
                        <c:v>2039-40</c:v>
                      </c:pt>
                      <c:pt idx="16">
                        <c:v>2040-41</c:v>
                      </c:pt>
                      <c:pt idx="17">
                        <c:v>2041-42</c:v>
                      </c:pt>
                      <c:pt idx="18">
                        <c:v>2042-43</c:v>
                      </c:pt>
                      <c:pt idx="19">
                        <c:v>2043-44</c:v>
                      </c:pt>
                      <c:pt idx="20">
                        <c:v>2044-45</c:v>
                      </c:pt>
                      <c:pt idx="21">
                        <c:v>2045-46</c:v>
                      </c:pt>
                      <c:pt idx="22">
                        <c:v>2046-47</c:v>
                      </c:pt>
                      <c:pt idx="23">
                        <c:v>2047-48</c:v>
                      </c:pt>
                      <c:pt idx="24">
                        <c:v>2048-49</c:v>
                      </c:pt>
                      <c:pt idx="25">
                        <c:v>2049-50</c:v>
                      </c:pt>
                      <c:pt idx="26">
                        <c:v>2050-51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'Demand after DSR'!#REF!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5E7B-4AA9-A079-CBF7D7E84988}"/>
                  </c:ext>
                </c:extLst>
              </c15:ser>
            </c15:filteredLineSeries>
          </c:ext>
        </c:extLst>
      </c:lineChart>
      <c:catAx>
        <c:axId val="89427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266360"/>
        <c:crosses val="autoZero"/>
        <c:auto val="1"/>
        <c:lblAlgn val="ctr"/>
        <c:lblOffset val="100"/>
        <c:noMultiLvlLbl val="0"/>
      </c:catAx>
      <c:valAx>
        <c:axId val="894266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Peak Day MDth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4271608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77838166997782E-2"/>
          <c:y val="0.77380108636080591"/>
          <c:w val="0.95071414300295176"/>
          <c:h val="0.21193874829817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5079673780046E-2"/>
          <c:y val="7.0860983683022766E-2"/>
          <c:w val="0.88981279604855101"/>
          <c:h val="0.80289832318269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'RNG by Scenario'!$B$2</c:f>
              <c:strCache>
                <c:ptCount val="1"/>
                <c:pt idx="0">
                  <c:v>Reference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('RNG by Scenario'!$B$3,'RNG by Scenario'!$B$9,'RNG by Scenario'!$B$19,'RNG by Scenario'!$B$29)</c:f>
              <c:numCache>
                <c:formatCode>0.00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  <c:pt idx="3">
                  <c:v>2.4657534246575343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DEC4-4AA5-B277-1764A8253EAA}"/>
            </c:ext>
          </c:extLst>
        </c:ser>
        <c:ser>
          <c:idx val="3"/>
          <c:order val="1"/>
          <c:tx>
            <c:strRef>
              <c:f>'RNG by Scenario'!$E$2</c:f>
              <c:strCache>
                <c:ptCount val="1"/>
                <c:pt idx="0">
                  <c:v>B Floor Price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('RNG by Scenario'!$E$3,'RNG by Scenario'!$E$9,'RNG by Scenario'!$E$19,'RNG by Scenario'!$E$29)</c:f>
              <c:numCache>
                <c:formatCode>0.00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  <c:pt idx="3">
                  <c:v>2.4657534246575343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DEC4-4AA5-B277-1764A8253EAA}"/>
            </c:ext>
          </c:extLst>
        </c:ser>
        <c:ser>
          <c:idx val="7"/>
          <c:order val="2"/>
          <c:tx>
            <c:strRef>
              <c:f>'RNG by Scenario'!$H$2</c:f>
              <c:strCache>
                <c:ptCount val="1"/>
                <c:pt idx="0">
                  <c:v>E HHP Policy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('RNG by Scenario'!$H$3,'RNG by Scenario'!$H$9,'RNG by Scenario'!$H$19,'RNG by Scenario'!$H$29)</c:f>
              <c:numCache>
                <c:formatCode>0.00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  <c:pt idx="3">
                  <c:v>2.4657534246575343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DEC4-4AA5-B277-1764A8253EAA}"/>
            </c:ext>
          </c:extLst>
        </c:ser>
        <c:ser>
          <c:idx val="8"/>
          <c:order val="3"/>
          <c:tx>
            <c:strRef>
              <c:f>'RNG by Scenario'!$I$2</c:f>
              <c:strCache>
                <c:ptCount val="1"/>
                <c:pt idx="0">
                  <c:v>F No Gas Growth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('RNG by Scenario'!$I$3,'RNG by Scenario'!$I$9,'RNG by Scenario'!$I$19,'RNG by Scenario'!$I$29)</c:f>
              <c:numCache>
                <c:formatCode>0.00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1.6438356164383561</c:v>
                </c:pt>
                <c:pt idx="3">
                  <c:v>2.4657534246575343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DEC4-4AA5-B277-1764A8253EAA}"/>
            </c:ext>
          </c:extLst>
        </c:ser>
        <c:ser>
          <c:idx val="9"/>
          <c:order val="4"/>
          <c:tx>
            <c:strRef>
              <c:f>'RNG by Scenario'!$J$2</c:f>
              <c:strCache>
                <c:ptCount val="1"/>
                <c:pt idx="0">
                  <c:v>G High Gas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('RNG by Scenario'!$J$3,'RNG by Scenario'!$J$9,'RNG by Scenario'!$J$19,'RNG by Scenario'!$J$29)</c:f>
              <c:numCache>
                <c:formatCode>0.00</c:formatCode>
                <c:ptCount val="4"/>
                <c:pt idx="0">
                  <c:v>0</c:v>
                </c:pt>
                <c:pt idx="1">
                  <c:v>3.8986301369863017</c:v>
                </c:pt>
                <c:pt idx="2">
                  <c:v>5.1287671232876715</c:v>
                </c:pt>
                <c:pt idx="3">
                  <c:v>4.484931506849315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9-DEC4-4AA5-B277-1764A8253EAA}"/>
            </c:ext>
          </c:extLst>
        </c:ser>
        <c:ser>
          <c:idx val="2"/>
          <c:order val="5"/>
          <c:tx>
            <c:strRef>
              <c:f>'RNG by Scenario'!$D$2</c:f>
              <c:strCache>
                <c:ptCount val="1"/>
                <c:pt idx="0">
                  <c:v>A Ceiling Price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('RNG by Scenario'!$D$3,'RNG by Scenario'!$D$9,'RNG by Scenario'!$D$19,'RNG by Scenario'!$D$29)</c:f>
              <c:numCache>
                <c:formatCode>0.00</c:formatCode>
                <c:ptCount val="4"/>
                <c:pt idx="0">
                  <c:v>2.9178082191780823</c:v>
                </c:pt>
                <c:pt idx="1">
                  <c:v>10.336986301369862</c:v>
                </c:pt>
                <c:pt idx="2">
                  <c:v>12.635616438356164</c:v>
                </c:pt>
                <c:pt idx="3">
                  <c:v>12.813698630136987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DEC4-4AA5-B277-1764A8253EAA}"/>
            </c:ext>
          </c:extLst>
        </c:ser>
        <c:ser>
          <c:idx val="1"/>
          <c:order val="6"/>
          <c:tx>
            <c:strRef>
              <c:f>'RNG by Scenario'!$C$2</c:f>
              <c:strCache>
                <c:ptCount val="1"/>
                <c:pt idx="0">
                  <c:v>Electrification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('RNG by Scenario'!$C$3,'RNG by Scenario'!$C$9,'RNG by Scenario'!$C$19,'RNG by Scenario'!$C$29)</c:f>
              <c:numCache>
                <c:formatCode>0.00</c:formatCode>
                <c:ptCount val="4"/>
                <c:pt idx="0">
                  <c:v>2.9178082191780823</c:v>
                </c:pt>
                <c:pt idx="1">
                  <c:v>10.336986301369862</c:v>
                </c:pt>
                <c:pt idx="2">
                  <c:v>12.635616438356164</c:v>
                </c:pt>
                <c:pt idx="3">
                  <c:v>12.813698630136987</c:v>
                </c:pt>
              </c:numCache>
              <c:extLst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DEC4-4AA5-B277-1764A8253EAA}"/>
            </c:ext>
          </c:extLst>
        </c:ser>
        <c:ser>
          <c:idx val="4"/>
          <c:order val="7"/>
          <c:tx>
            <c:strRef>
              <c:f>'RNG by Scenario'!$F$2</c:f>
              <c:strCache>
                <c:ptCount val="1"/>
                <c:pt idx="0">
                  <c:v>C Limited Emissions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('RNG by Scenario'!$F$3,'RNG by Scenario'!$F$9,'RNG by Scenario'!$F$19,'RNG by Scenario'!$F$29)</c:f>
              <c:numCache>
                <c:formatCode>0.00</c:formatCode>
                <c:ptCount val="4"/>
                <c:pt idx="0">
                  <c:v>2.9178082191780823</c:v>
                </c:pt>
                <c:pt idx="1">
                  <c:v>10.336986301369862</c:v>
                </c:pt>
                <c:pt idx="2">
                  <c:v>12.635616438356164</c:v>
                </c:pt>
                <c:pt idx="3">
                  <c:v>12.813698630136987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DEC4-4AA5-B277-1764A8253EAA}"/>
            </c:ext>
          </c:extLst>
        </c:ser>
        <c:ser>
          <c:idx val="5"/>
          <c:order val="9"/>
          <c:tx>
            <c:strRef>
              <c:f>'RNG by Scenario'!$G$2</c:f>
              <c:strCache>
                <c:ptCount val="1"/>
                <c:pt idx="0">
                  <c:v>D RNG NA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('RNG by Scenario'!$A$3,'RNG by Scenario'!$A$9,'RNG by Scenario'!$A$19,'RNG by Scenario'!$A$29)</c:f>
              <c:strCache>
                <c:ptCount val="4"/>
                <c:pt idx="0">
                  <c:v>2024-25</c:v>
                </c:pt>
                <c:pt idx="1">
                  <c:v>2030-31</c:v>
                </c:pt>
                <c:pt idx="2">
                  <c:v>2040-41</c:v>
                </c:pt>
                <c:pt idx="3">
                  <c:v>2050-51</c:v>
                </c:pt>
              </c:strCache>
              <c:extLst/>
            </c:strRef>
          </c:cat>
          <c:val>
            <c:numRef>
              <c:f>('RNG by Scenario'!$G$3,'RNG by Scenario'!$G$9,'RNG by Scenario'!$G$19,'RNG by Scenario'!$G$29)</c:f>
              <c:numCache>
                <c:formatCode>0.00</c:formatCode>
                <c:ptCount val="4"/>
                <c:pt idx="0">
                  <c:v>0</c:v>
                </c:pt>
                <c:pt idx="1">
                  <c:v>1.095890410958904</c:v>
                </c:pt>
                <c:pt idx="2">
                  <c:v>31.780821917808218</c:v>
                </c:pt>
                <c:pt idx="3">
                  <c:v>35.342465753424662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DEC4-4AA5-B277-1764A8253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6930800"/>
        <c:axId val="826900624"/>
        <c:extLst>
          <c:ext xmlns:c15="http://schemas.microsoft.com/office/drawing/2012/chart" uri="{02D57815-91ED-43cb-92C2-25804820EDAC}">
            <c15:filteredBarSeries>
              <c15:ser>
                <c:idx val="10"/>
                <c:order val="8"/>
                <c:tx>
                  <c:strRef>
                    <c:extLst>
                      <c:ext uri="{02D57815-91ED-43cb-92C2-25804820EDAC}">
                        <c15:formulaRef>
                          <c15:sqref>'RNG by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('RNG by Scenario'!$A$3,'RNG by Scenario'!$A$9,'RNG by Scenario'!$A$19,'RNG by Scenario'!$A$29)</c15:sqref>
                        </c15:formulaRef>
                      </c:ext>
                    </c:extLst>
                    <c:strCache>
                      <c:ptCount val="4"/>
                      <c:pt idx="0">
                        <c:v>2024-25</c:v>
                      </c:pt>
                      <c:pt idx="1">
                        <c:v>2030-31</c:v>
                      </c:pt>
                      <c:pt idx="2">
                        <c:v>2040-41</c:v>
                      </c:pt>
                      <c:pt idx="3">
                        <c:v>2050-51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'RNG by Scenario'!#REF!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E4F-4E89-A112-CE4C4B500EF1}"/>
                  </c:ext>
                </c:extLst>
              </c15:ser>
            </c15:filteredBarSeries>
            <c15:filteredBarSeries>
              <c15:ser>
                <c:idx val="6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'RNG by Scenario'!#REF!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('RNG by Scenario'!$A$3,'RNG by Scenario'!$A$9,'RNG by Scenario'!$A$19,'RNG by Scenario'!$A$29)</c15:sqref>
                        </c15:formulaRef>
                      </c:ext>
                    </c:extLst>
                    <c:strCache>
                      <c:ptCount val="4"/>
                      <c:pt idx="0">
                        <c:v>2024-25</c:v>
                      </c:pt>
                      <c:pt idx="1">
                        <c:v>2030-31</c:v>
                      </c:pt>
                      <c:pt idx="2">
                        <c:v>2040-41</c:v>
                      </c:pt>
                      <c:pt idx="3">
                        <c:v>2050-51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('RNG by Scenario'!#REF!,'RNG by Scenario'!#REF!,'RNG by Scenario'!#REF!,'RNG by Scenario'!#REF!)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C4-4AA5-B277-1764A8253EAA}"/>
                  </c:ext>
                </c:extLst>
              </c15:ser>
            </c15:filteredBarSeries>
          </c:ext>
        </c:extLst>
      </c:barChart>
      <c:catAx>
        <c:axId val="826930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900624"/>
        <c:crosses val="autoZero"/>
        <c:auto val="1"/>
        <c:lblAlgn val="ctr"/>
        <c:lblOffset val="100"/>
        <c:noMultiLvlLbl val="0"/>
      </c:catAx>
      <c:valAx>
        <c:axId val="8269006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Peak Day MDth</a:t>
                </a:r>
              </a:p>
            </c:rich>
          </c:tx>
          <c:layout>
            <c:manualLayout>
              <c:xMode val="edge"/>
              <c:yMode val="edge"/>
              <c:x val="0.46245534692778789"/>
              <c:y val="1.21654501216545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6930800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8.8592879736186819E-2"/>
          <c:y val="0.89948565967186178"/>
          <c:w val="0.87864378491150141"/>
          <c:h val="8.3679764555065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1108074</xdr:colOff>
      <xdr:row>14</xdr:row>
      <xdr:rowOff>120650</xdr:rowOff>
    </xdr:from>
    <xdr:to>
      <xdr:col>17</xdr:col>
      <xdr:colOff>69850</xdr:colOff>
      <xdr:row>61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220542</xdr:colOff>
      <xdr:row>4</xdr:row>
      <xdr:rowOff>44124</xdr:rowOff>
    </xdr:from>
    <xdr:to>
      <xdr:col>16</xdr:col>
      <xdr:colOff>305946</xdr:colOff>
      <xdr:row>12</xdr:row>
      <xdr:rowOff>86520</xdr:rowOff>
    </xdr:to>
    <xdr:sp macro="" textlink="">
      <xdr:nvSpPr>
        <xdr:cNvPr id="3" name="TextBox 2"/>
        <xdr:cNvSpPr txBox="1"/>
      </xdr:nvSpPr>
      <xdr:spPr>
        <a:xfrm rot="20017101">
          <a:off x="7592892" y="1168074"/>
          <a:ext cx="4352604" cy="25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5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409491</xdr:colOff>
      <xdr:row>12</xdr:row>
      <xdr:rowOff>22860</xdr:rowOff>
    </xdr:from>
    <xdr:to>
      <xdr:col>20</xdr:col>
      <xdr:colOff>324889</xdr:colOff>
      <xdr:row>49</xdr:row>
      <xdr:rowOff>27121</xdr:rowOff>
    </xdr:to>
    <xdr:sp macro="" textlink="">
      <xdr:nvSpPr>
        <xdr:cNvPr id="2" name="TextBox 1"/>
        <xdr:cNvSpPr txBox="1"/>
      </xdr:nvSpPr>
      <xdr:spPr>
        <a:xfrm rot="20798820">
          <a:off x="7913074" y="3261360"/>
          <a:ext cx="6064315" cy="70527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571501</xdr:colOff>
      <xdr:row>11</xdr:row>
      <xdr:rowOff>155222</xdr:rowOff>
    </xdr:from>
    <xdr:to>
      <xdr:col>23</xdr:col>
      <xdr:colOff>169334</xdr:colOff>
      <xdr:row>52</xdr:row>
      <xdr:rowOff>77610</xdr:rowOff>
    </xdr:to>
    <xdr:sp macro="" textlink="">
      <xdr:nvSpPr>
        <xdr:cNvPr id="2" name="TextBox 1"/>
        <xdr:cNvSpPr txBox="1"/>
      </xdr:nvSpPr>
      <xdr:spPr>
        <a:xfrm rot="20809817">
          <a:off x="8445501" y="3132666"/>
          <a:ext cx="6879166" cy="7443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557389</xdr:colOff>
      <xdr:row>10</xdr:row>
      <xdr:rowOff>49389</xdr:rowOff>
    </xdr:from>
    <xdr:to>
      <xdr:col>22</xdr:col>
      <xdr:colOff>303388</xdr:colOff>
      <xdr:row>37</xdr:row>
      <xdr:rowOff>148166</xdr:rowOff>
    </xdr:to>
    <xdr:sp macro="" textlink="">
      <xdr:nvSpPr>
        <xdr:cNvPr id="2" name="TextBox 1"/>
        <xdr:cNvSpPr txBox="1"/>
      </xdr:nvSpPr>
      <xdr:spPr>
        <a:xfrm rot="20773109">
          <a:off x="8431389" y="2843389"/>
          <a:ext cx="6293555" cy="5051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384089</xdr:colOff>
      <xdr:row>9</xdr:row>
      <xdr:rowOff>18903</xdr:rowOff>
    </xdr:from>
    <xdr:to>
      <xdr:col>22</xdr:col>
      <xdr:colOff>165530</xdr:colOff>
      <xdr:row>31</xdr:row>
      <xdr:rowOff>111919</xdr:rowOff>
    </xdr:to>
    <xdr:sp macro="" textlink="">
      <xdr:nvSpPr>
        <xdr:cNvPr id="2" name="TextBox 1"/>
        <xdr:cNvSpPr txBox="1"/>
      </xdr:nvSpPr>
      <xdr:spPr>
        <a:xfrm rot="20505441">
          <a:off x="7887672" y="2918736"/>
          <a:ext cx="6015025" cy="4284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7</xdr:row>
      <xdr:rowOff>42215</xdr:rowOff>
    </xdr:from>
    <xdr:to>
      <xdr:col>15</xdr:col>
      <xdr:colOff>584200</xdr:colOff>
      <xdr:row>24</xdr:row>
      <xdr:rowOff>23165</xdr:rowOff>
    </xdr:to>
    <xdr:sp macro="" textlink="">
      <xdr:nvSpPr>
        <xdr:cNvPr id="2" name="TextBox 1"/>
        <xdr:cNvSpPr txBox="1"/>
      </xdr:nvSpPr>
      <xdr:spPr>
        <a:xfrm rot="20508287">
          <a:off x="2940050" y="1343965"/>
          <a:ext cx="9169400" cy="3505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8</xdr:col>
      <xdr:colOff>184150</xdr:colOff>
      <xdr:row>27</xdr:row>
      <xdr:rowOff>6350</xdr:rowOff>
    </xdr:to>
    <xdr:sp macro="" textlink="">
      <xdr:nvSpPr>
        <xdr:cNvPr id="13" name="TextBox 12"/>
        <xdr:cNvSpPr txBox="1"/>
      </xdr:nvSpPr>
      <xdr:spPr>
        <a:xfrm rot="20508287">
          <a:off x="3448050" y="2000250"/>
          <a:ext cx="9169400" cy="3505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600" b="0" i="0" u="none" strike="noStrike" kern="0" cap="none" spc="0" normalizeH="0" baseline="0" noProof="0" smtClean="0">
              <a:ln>
                <a:noFill/>
              </a:ln>
              <a:solidFill>
                <a:srgbClr val="FF0000">
                  <a:alpha val="40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DRAFT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4</xdr:row>
      <xdr:rowOff>69850</xdr:rowOff>
    </xdr:from>
    <xdr:to>
      <xdr:col>20</xdr:col>
      <xdr:colOff>584200</xdr:colOff>
      <xdr:row>23</xdr:row>
      <xdr:rowOff>76200</xdr:rowOff>
    </xdr:to>
    <xdr:sp macro="" textlink="">
      <xdr:nvSpPr>
        <xdr:cNvPr id="2" name="TextBox 1"/>
        <xdr:cNvSpPr txBox="1"/>
      </xdr:nvSpPr>
      <xdr:spPr>
        <a:xfrm rot="20508287">
          <a:off x="3822700" y="2095500"/>
          <a:ext cx="9169400" cy="3505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600" b="0" i="0" u="none" strike="noStrike" kern="0" cap="none" spc="0" normalizeH="0" baseline="0" noProof="0" smtClean="0">
              <a:ln>
                <a:noFill/>
              </a:ln>
              <a:solidFill>
                <a:srgbClr val="FF0000">
                  <a:alpha val="40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DRAFT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88899</xdr:colOff>
      <xdr:row>2</xdr:row>
      <xdr:rowOff>31750</xdr:rowOff>
    </xdr:from>
    <xdr:to>
      <xdr:col>21</xdr:col>
      <xdr:colOff>114299</xdr:colOff>
      <xdr:row>21</xdr:row>
      <xdr:rowOff>38100</xdr:rowOff>
    </xdr:to>
    <xdr:sp macro="" textlink="">
      <xdr:nvSpPr>
        <xdr:cNvPr id="2" name="TextBox 1"/>
        <xdr:cNvSpPr txBox="1"/>
      </xdr:nvSpPr>
      <xdr:spPr>
        <a:xfrm rot="20508287">
          <a:off x="3829049" y="1689100"/>
          <a:ext cx="9169400" cy="3505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600" b="0" i="0" u="none" strike="noStrike" kern="0" cap="none" spc="0" normalizeH="0" baseline="0" noProof="0" smtClean="0">
              <a:ln>
                <a:noFill/>
              </a:ln>
              <a:solidFill>
                <a:srgbClr val="FF0000">
                  <a:alpha val="40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DRAFT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323849</xdr:colOff>
      <xdr:row>9</xdr:row>
      <xdr:rowOff>101600</xdr:rowOff>
    </xdr:from>
    <xdr:to>
      <xdr:col>24</xdr:col>
      <xdr:colOff>133349</xdr:colOff>
      <xdr:row>39</xdr:row>
      <xdr:rowOff>95250</xdr:rowOff>
    </xdr:to>
    <xdr:sp macro="" textlink="">
      <xdr:nvSpPr>
        <xdr:cNvPr id="2" name="TextBox 1"/>
        <xdr:cNvSpPr txBox="1"/>
      </xdr:nvSpPr>
      <xdr:spPr>
        <a:xfrm rot="20807362">
          <a:off x="9118599" y="2228850"/>
          <a:ext cx="8191500" cy="5645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29</xdr:row>
      <xdr:rowOff>180974</xdr:rowOff>
    </xdr:from>
    <xdr:to>
      <xdr:col>11</xdr:col>
      <xdr:colOff>9525</xdr:colOff>
      <xdr:row>61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488950</xdr:colOff>
      <xdr:row>5</xdr:row>
      <xdr:rowOff>165100</xdr:rowOff>
    </xdr:from>
    <xdr:to>
      <xdr:col>11</xdr:col>
      <xdr:colOff>901700</xdr:colOff>
      <xdr:row>26</xdr:row>
      <xdr:rowOff>0</xdr:rowOff>
    </xdr:to>
    <xdr:sp macro="" textlink="">
      <xdr:nvSpPr>
        <xdr:cNvPr id="3" name="TextBox 2"/>
        <xdr:cNvSpPr txBox="1"/>
      </xdr:nvSpPr>
      <xdr:spPr>
        <a:xfrm rot="21022290">
          <a:off x="2457450" y="1466850"/>
          <a:ext cx="8540750" cy="370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1137057</xdr:colOff>
      <xdr:row>4</xdr:row>
      <xdr:rowOff>33324</xdr:rowOff>
    </xdr:from>
    <xdr:to>
      <xdr:col>12</xdr:col>
      <xdr:colOff>323052</xdr:colOff>
      <xdr:row>18</xdr:row>
      <xdr:rowOff>122288</xdr:rowOff>
    </xdr:to>
    <xdr:sp macro="" textlink="">
      <xdr:nvSpPr>
        <xdr:cNvPr id="2" name="TextBox 1"/>
        <xdr:cNvSpPr txBox="1"/>
      </xdr:nvSpPr>
      <xdr:spPr>
        <a:xfrm rot="20951865">
          <a:off x="6852057" y="1744726"/>
          <a:ext cx="6511727" cy="2690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603250</xdr:colOff>
      <xdr:row>14</xdr:row>
      <xdr:rowOff>120650</xdr:rowOff>
    </xdr:from>
    <xdr:to>
      <xdr:col>14</xdr:col>
      <xdr:colOff>374650</xdr:colOff>
      <xdr:row>32</xdr:row>
      <xdr:rowOff>88900</xdr:rowOff>
    </xdr:to>
    <xdr:sp macro="" textlink="">
      <xdr:nvSpPr>
        <xdr:cNvPr id="2" name="TextBox 1"/>
        <xdr:cNvSpPr txBox="1"/>
      </xdr:nvSpPr>
      <xdr:spPr>
        <a:xfrm rot="21035092">
          <a:off x="5486400" y="3778250"/>
          <a:ext cx="8547100" cy="4197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485774</xdr:colOff>
      <xdr:row>29</xdr:row>
      <xdr:rowOff>219073</xdr:rowOff>
    </xdr:from>
    <xdr:to>
      <xdr:col>10</xdr:col>
      <xdr:colOff>514350</xdr:colOff>
      <xdr:row>76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850900</xdr:colOff>
      <xdr:row>9</xdr:row>
      <xdr:rowOff>127000</xdr:rowOff>
    </xdr:from>
    <xdr:to>
      <xdr:col>8</xdr:col>
      <xdr:colOff>215900</xdr:colOff>
      <xdr:row>19</xdr:row>
      <xdr:rowOff>228600</xdr:rowOff>
    </xdr:to>
    <xdr:sp macro="" textlink="">
      <xdr:nvSpPr>
        <xdr:cNvPr id="2" name="TextBox 1"/>
        <xdr:cNvSpPr txBox="1"/>
      </xdr:nvSpPr>
      <xdr:spPr>
        <a:xfrm rot="20938956">
          <a:off x="2851150" y="3048000"/>
          <a:ext cx="6413500" cy="321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107950</xdr:colOff>
      <xdr:row>9</xdr:row>
      <xdr:rowOff>123887</xdr:rowOff>
    </xdr:from>
    <xdr:to>
      <xdr:col>18</xdr:col>
      <xdr:colOff>520700</xdr:colOff>
      <xdr:row>35</xdr:row>
      <xdr:rowOff>104837</xdr:rowOff>
    </xdr:to>
    <xdr:sp macro="" textlink="">
      <xdr:nvSpPr>
        <xdr:cNvPr id="2" name="TextBox 1"/>
        <xdr:cNvSpPr txBox="1"/>
      </xdr:nvSpPr>
      <xdr:spPr>
        <a:xfrm rot="20920938">
          <a:off x="6242050" y="1781237"/>
          <a:ext cx="8337550" cy="476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  <a:endParaRPr lang="en-US" sz="13800">
            <a:solidFill>
              <a:srgbClr val="FF0000">
                <a:alpha val="40000"/>
              </a:srgb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94571</xdr:colOff>
      <xdr:row>10</xdr:row>
      <xdr:rowOff>13576</xdr:rowOff>
    </xdr:from>
    <xdr:to>
      <xdr:col>23</xdr:col>
      <xdr:colOff>458408</xdr:colOff>
      <xdr:row>28</xdr:row>
      <xdr:rowOff>55909</xdr:rowOff>
    </xdr:to>
    <xdr:sp macro="" textlink="">
      <xdr:nvSpPr>
        <xdr:cNvPr id="2" name="TextBox 1"/>
        <xdr:cNvSpPr txBox="1"/>
      </xdr:nvSpPr>
      <xdr:spPr>
        <a:xfrm rot="20552379">
          <a:off x="7968571" y="2807576"/>
          <a:ext cx="7645170" cy="3344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296331</xdr:colOff>
      <xdr:row>9</xdr:row>
      <xdr:rowOff>105832</xdr:rowOff>
    </xdr:from>
    <xdr:to>
      <xdr:col>22</xdr:col>
      <xdr:colOff>585609</xdr:colOff>
      <xdr:row>33</xdr:row>
      <xdr:rowOff>49388</xdr:rowOff>
    </xdr:to>
    <xdr:sp macro="" textlink="">
      <xdr:nvSpPr>
        <xdr:cNvPr id="2" name="TextBox 1"/>
        <xdr:cNvSpPr txBox="1"/>
      </xdr:nvSpPr>
      <xdr:spPr>
        <a:xfrm rot="20399262">
          <a:off x="8170331" y="2716388"/>
          <a:ext cx="6836834" cy="4346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389964</xdr:colOff>
      <xdr:row>9</xdr:row>
      <xdr:rowOff>55489</xdr:rowOff>
    </xdr:from>
    <xdr:to>
      <xdr:col>20</xdr:col>
      <xdr:colOff>11068</xdr:colOff>
      <xdr:row>31</xdr:row>
      <xdr:rowOff>158809</xdr:rowOff>
    </xdr:to>
    <xdr:sp macro="" textlink="">
      <xdr:nvSpPr>
        <xdr:cNvPr id="2" name="TextBox 1"/>
        <xdr:cNvSpPr txBox="1"/>
      </xdr:nvSpPr>
      <xdr:spPr>
        <a:xfrm rot="20505441">
          <a:off x="8263964" y="2898878"/>
          <a:ext cx="6013437" cy="4139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444500</xdr:colOff>
      <xdr:row>11</xdr:row>
      <xdr:rowOff>45358</xdr:rowOff>
    </xdr:from>
    <xdr:to>
      <xdr:col>23</xdr:col>
      <xdr:colOff>317500</xdr:colOff>
      <xdr:row>35</xdr:row>
      <xdr:rowOff>90715</xdr:rowOff>
    </xdr:to>
    <xdr:sp macro="" textlink="">
      <xdr:nvSpPr>
        <xdr:cNvPr id="2" name="TextBox 1"/>
        <xdr:cNvSpPr txBox="1"/>
      </xdr:nvSpPr>
      <xdr:spPr>
        <a:xfrm rot="20621629">
          <a:off x="8327571" y="3011715"/>
          <a:ext cx="7175500" cy="4417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  <a:endParaRPr lang="en-US" sz="13800">
            <a:solidFill>
              <a:srgbClr val="FF0000">
                <a:alpha val="40000"/>
              </a:srgbClr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197557</xdr:colOff>
      <xdr:row>9</xdr:row>
      <xdr:rowOff>162277</xdr:rowOff>
    </xdr:from>
    <xdr:to>
      <xdr:col>26</xdr:col>
      <xdr:colOff>719668</xdr:colOff>
      <xdr:row>42</xdr:row>
      <xdr:rowOff>0</xdr:rowOff>
    </xdr:to>
    <xdr:sp macro="" textlink="">
      <xdr:nvSpPr>
        <xdr:cNvPr id="2" name="TextBox 1"/>
        <xdr:cNvSpPr txBox="1"/>
      </xdr:nvSpPr>
      <xdr:spPr>
        <a:xfrm rot="20784635">
          <a:off x="8071557" y="2772833"/>
          <a:ext cx="10237611" cy="5898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  <a:endParaRPr lang="en-US" sz="13800">
            <a:solidFill>
              <a:srgbClr val="FF0000">
                <a:alpha val="40000"/>
              </a:srgbClr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123704</xdr:colOff>
      <xdr:row>12</xdr:row>
      <xdr:rowOff>52442</xdr:rowOff>
    </xdr:from>
    <xdr:to>
      <xdr:col>19</xdr:col>
      <xdr:colOff>741190</xdr:colOff>
      <xdr:row>34</xdr:row>
      <xdr:rowOff>114030</xdr:rowOff>
    </xdr:to>
    <xdr:sp macro="" textlink="">
      <xdr:nvSpPr>
        <xdr:cNvPr id="2" name="TextBox 1"/>
        <xdr:cNvSpPr txBox="1"/>
      </xdr:nvSpPr>
      <xdr:spPr>
        <a:xfrm rot="20673264">
          <a:off x="7997704" y="3213331"/>
          <a:ext cx="6141986" cy="4097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600">
              <a:solidFill>
                <a:srgbClr val="FF0000">
                  <a:alpha val="40000"/>
                </a:srgbClr>
              </a:solidFill>
            </a:rPr>
            <a:t>DRAFT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A--kb%20edits--scenario%20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NG%20DEVELOPMENT/11.%20Analytics/%23LNG%20Financial%20Model/%23%23LNG%20Financial%20Model%20011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NG%20DEVELOPMENT/1.%20Project%20Development%20&amp;%20Strategy/BOD%20Materials/Board%20Meeting%2001.2014/%23%23LNG%20Financial%20Model%20082613%20_%202014%205%20Year%20Pl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donah/Local%20Settings/Temporary%20Internet%20Files/OLK6D/1_EV%20&amp;%20CNG/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tfile01v01\REACQ\AURORA%202006%20GRC\(C)_RC_092205\Copy%20of%20(C)_PSE_Hydro_Data_50yrs_0721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willi/Local%20Settings/Temporary%20Internet%20Files/Content.Outlook/RL9YYJBD/Analyzer2011%20v5%20-%20Templat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stfile01v01\REACQ\ResourcePlanning\2023%20IRP\04.%20IRP%20Book\Gas%20Utility%20IRP\Analysis%20Data%20Files\CCA%20Emissions%20-%20Scenarios%20and%20Sensitivities_01.09.23_H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>
        <row r="5">
          <cell r="B5">
            <v>2019</v>
          </cell>
        </row>
        <row r="11">
          <cell r="G11" t="b">
            <v>1</v>
          </cell>
        </row>
        <row r="16">
          <cell r="B16">
            <v>5.9837400000000001</v>
          </cell>
        </row>
        <row r="17">
          <cell r="B17">
            <v>11.709190543657716</v>
          </cell>
        </row>
        <row r="18">
          <cell r="B18">
            <v>12.990555865885501</v>
          </cell>
        </row>
        <row r="20">
          <cell r="B20">
            <v>1.68</v>
          </cell>
        </row>
        <row r="23">
          <cell r="B23">
            <v>10</v>
          </cell>
        </row>
        <row r="24">
          <cell r="B24">
            <v>25</v>
          </cell>
        </row>
        <row r="28">
          <cell r="B28">
            <v>0</v>
          </cell>
          <cell r="C28">
            <v>0</v>
          </cell>
        </row>
        <row r="37">
          <cell r="E37">
            <v>39643375.466036282</v>
          </cell>
        </row>
        <row r="47">
          <cell r="B47">
            <v>2.5000000000000001E-2</v>
          </cell>
        </row>
        <row r="48">
          <cell r="B48">
            <v>0.03</v>
          </cell>
        </row>
        <row r="50">
          <cell r="B50">
            <v>6.6900000000000001E-2</v>
          </cell>
        </row>
        <row r="51">
          <cell r="B51">
            <v>7.7700000000000005E-2</v>
          </cell>
        </row>
        <row r="58">
          <cell r="B58">
            <v>0.63689265895742597</v>
          </cell>
        </row>
        <row r="61">
          <cell r="B61">
            <v>9.5000000000000001E-2</v>
          </cell>
        </row>
        <row r="65">
          <cell r="B65">
            <v>5.8100000000000001E-3</v>
          </cell>
        </row>
        <row r="70">
          <cell r="B70">
            <v>2.3964870499999957E-2</v>
          </cell>
          <cell r="C70">
            <v>5.94E-3</v>
          </cell>
          <cell r="D70">
            <v>4.0063235844739357E-2</v>
          </cell>
        </row>
        <row r="71">
          <cell r="B71">
            <v>1.4196421833144247E-2</v>
          </cell>
        </row>
        <row r="111">
          <cell r="C111">
            <v>0.10845025089865867</v>
          </cell>
        </row>
        <row r="113">
          <cell r="B113">
            <v>0.89948000000000006</v>
          </cell>
        </row>
      </sheetData>
      <sheetData sheetId="3"/>
      <sheetData sheetId="4">
        <row r="29">
          <cell r="E29">
            <v>0.54659029502071854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9">
          <cell r="C49">
            <v>4.5872999999999997E-2</v>
          </cell>
        </row>
      </sheetData>
      <sheetData sheetId="12"/>
      <sheetData sheetId="13"/>
      <sheetData sheetId="14"/>
      <sheetData sheetId="15">
        <row r="36">
          <cell r="H36" t="str">
            <v>Tacoma LNG Facility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>
        <row r="19">
          <cell r="B19" t="b">
            <v>1</v>
          </cell>
        </row>
        <row r="103">
          <cell r="B103">
            <v>0.04</v>
          </cell>
        </row>
      </sheetData>
      <sheetData sheetId="3"/>
      <sheetData sheetId="4"/>
      <sheetData sheetId="5"/>
      <sheetData sheetId="6"/>
      <sheetData sheetId="7">
        <row r="29">
          <cell r="D29">
            <v>0.10500200000000001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Information"/>
      <sheetName val="Instructions &amp; Notes"/>
      <sheetName val="Controls"/>
      <sheetName val="Hydro Data"/>
      <sheetName val="Hydro to XMP"/>
      <sheetName val="Portfolio Average"/>
      <sheetName val="Market Prices"/>
      <sheetName val="Detail Summary Results 2005"/>
      <sheetName val="Detail Summary Results 2006"/>
      <sheetName val="Portfolio Hydro Year 1929"/>
      <sheetName val="Portfolio Hydro Year 1930"/>
      <sheetName val="Portfolio Hydro Year 1931"/>
      <sheetName val="Portfolio Hydro Year 1932"/>
      <sheetName val="Portfolio Hydro Year 1933"/>
      <sheetName val="Portfolio Hydro Year 1934"/>
      <sheetName val="Portfolio Hydro Year 1935"/>
      <sheetName val="Portfolio Hydro Year 1936"/>
      <sheetName val="Portfolio Hydro Year 1937"/>
      <sheetName val="Portfolio Hydro Year 1938"/>
      <sheetName val="Portfolio Hydro Year 1939"/>
      <sheetName val="Portfolio Hydro Year 1940"/>
      <sheetName val="Portfolio Hydro Year 1941"/>
      <sheetName val="Portfolio Hydro Year 1942"/>
      <sheetName val="Portfolio Hydro Year 1943"/>
      <sheetName val="Portfolio Hydro Year 1944"/>
      <sheetName val="Portfolio Hydro Year 1945"/>
      <sheetName val="Portfolio Hydro Year 1946"/>
      <sheetName val="Portfolio Hydro Year 1947"/>
      <sheetName val="Portfolio Hydro Year 1948"/>
      <sheetName val="Portfolio Hydro Year 1949"/>
      <sheetName val="Portfolio Hydro Year 1950"/>
      <sheetName val="Portfolio Hydro Year 1951"/>
      <sheetName val="Portfolio Hydro Year 1952"/>
      <sheetName val="Portfolio Hydro Year 1953"/>
      <sheetName val="Portfolio Hydro Year 1954"/>
      <sheetName val="Portfolio Hydro Year 1955"/>
      <sheetName val="Portfolio Hydro Year 1956"/>
      <sheetName val="Portfolio Hydro Year 1957"/>
      <sheetName val="Portfolio Hydro Year 1958"/>
      <sheetName val="Portfolio Hydro Year 1959"/>
      <sheetName val="Portfolio Hydro Year 1960"/>
      <sheetName val="Portfolio Hydro Year 1961"/>
      <sheetName val="Portfolio Hydro Year 1962"/>
      <sheetName val="Portfolio Hydro Year 1963"/>
      <sheetName val="Portfolio Hydro Year 1964"/>
      <sheetName val="Portfolio Hydro Year 1965"/>
      <sheetName val="Portfolio Hydro Year 1966"/>
      <sheetName val="Portfolio Hydro Year 1967"/>
      <sheetName val="Portfolio Hydro Year 1968"/>
      <sheetName val="Portfolio Hydro Year 1969"/>
      <sheetName val="Portfolio Hydro Year 1970"/>
      <sheetName val="Portfolio Hydro Year 1971"/>
      <sheetName val="Portfolio Hydro Year 1972"/>
      <sheetName val="Portfolio Hydro Year 1973"/>
      <sheetName val="Portfolio Hydro Year 1974"/>
      <sheetName val="Portfolio Hydro Year 1975"/>
      <sheetName val="Portfolio Hydro Year 1976"/>
      <sheetName val="Portfolio Hydro Year 1977"/>
      <sheetName val="Portfolio Hydro Year 197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>
        <row r="6">
          <cell r="B6">
            <v>5000000</v>
          </cell>
          <cell r="C6">
            <v>5000000</v>
          </cell>
          <cell r="D6">
            <v>5000000</v>
          </cell>
          <cell r="E6">
            <v>5000000</v>
          </cell>
          <cell r="F6">
            <v>5000000</v>
          </cell>
          <cell r="G6">
            <v>5000000</v>
          </cell>
          <cell r="H6">
            <v>5000000</v>
          </cell>
          <cell r="I6">
            <v>5000000</v>
          </cell>
          <cell r="J6">
            <v>5000000</v>
          </cell>
          <cell r="K6">
            <v>5000000</v>
          </cell>
          <cell r="L6">
            <v>5000000</v>
          </cell>
          <cell r="M6">
            <v>5000000</v>
          </cell>
          <cell r="N6">
            <v>5000000</v>
          </cell>
          <cell r="O6">
            <v>5000000</v>
          </cell>
          <cell r="P6">
            <v>5000000</v>
          </cell>
          <cell r="Q6">
            <v>5000000</v>
          </cell>
          <cell r="R6">
            <v>5000000</v>
          </cell>
          <cell r="S6">
            <v>5000000</v>
          </cell>
          <cell r="T6">
            <v>5000000</v>
          </cell>
          <cell r="U6">
            <v>5000000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emissions"/>
      <sheetName val="Chart Emissions ref"/>
      <sheetName val="chart emissions Scenario A"/>
      <sheetName val="Chart Emissions Scenario B"/>
      <sheetName val="Chart Emissions Scenario C"/>
      <sheetName val="Chart- CCA Emissions"/>
      <sheetName val="Chart-Ref Ceiling Lines"/>
      <sheetName val="Chart-CLG Price w NoGwth DSR"/>
      <sheetName val="Data for charts ClgPrice+NG DSR"/>
      <sheetName val="Inputs for Emissions Charts"/>
      <sheetName val="Chart-Ref"/>
      <sheetName val="Data for charts Ref"/>
      <sheetName val="Inputs for CCA -Ref"/>
      <sheetName val="Chart- Electrification"/>
      <sheetName val="Data for charts Electrification"/>
      <sheetName val="Inputs for CCA - Electrificatio"/>
      <sheetName val="Chart- Ceiling Price"/>
      <sheetName val="Data for charts Ceiling Price"/>
      <sheetName val="Inputs for CCA Ceiling Price"/>
      <sheetName val="Chart- Floor Price"/>
      <sheetName val="Data for charts Floor Price"/>
      <sheetName val="Inputs for CCA Floor Price"/>
      <sheetName val="Chart- Limited Emissions"/>
      <sheetName val="Data for charts Limited Emissio"/>
      <sheetName val="Inputs for CCA Limited Emission"/>
      <sheetName val="Chart - RNG NA"/>
      <sheetName val="Data for charts RNG NA"/>
      <sheetName val="Inputs for CCA RNG NA"/>
      <sheetName val="Chart - HHP Policy"/>
      <sheetName val="Data for charts HHP Policy"/>
      <sheetName val="Inputs for CCA HHP Policy"/>
      <sheetName val="Chart - Zero Growth"/>
      <sheetName val="Data for charts Zero Growth"/>
      <sheetName val="Inputs for CCA Zero Growth"/>
      <sheetName val="Chart - High Price"/>
      <sheetName val="Data for charts High Price"/>
      <sheetName val="Inputs for CCA High Price"/>
      <sheetName val="Summary in MDth"/>
      <sheetName val="EE"/>
      <sheetName val="G2E"/>
      <sheetName val="RNG"/>
      <sheetName val="Green H2"/>
      <sheetName val="Builds Summary grouped by year"/>
      <sheetName val="Chart-AltFuel Resource addition"/>
      <sheetName val="Chart-AltFuel Resource addi (2"/>
      <sheetName val="Energy Demand after EE+G2E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>
        <row r="17">
          <cell r="E17">
            <v>5614472.4587796545</v>
          </cell>
          <cell r="F17">
            <v>5369298.6137537286</v>
          </cell>
          <cell r="G17">
            <v>5384408.4938253546</v>
          </cell>
          <cell r="H17">
            <v>5333828.8366558198</v>
          </cell>
          <cell r="I17">
            <v>5216917.6670365566</v>
          </cell>
          <cell r="J17">
            <v>5147531.2905736323</v>
          </cell>
          <cell r="K17">
            <v>5033602.6544797719</v>
          </cell>
          <cell r="L17">
            <v>5006471.6904870505</v>
          </cell>
          <cell r="M17">
            <v>4901307.2308702897</v>
          </cell>
          <cell r="N17">
            <v>4799116.5385095524</v>
          </cell>
          <cell r="O17">
            <v>4783507.145572328</v>
          </cell>
          <cell r="P17">
            <v>4767499.3277063575</v>
          </cell>
          <cell r="Q17">
            <v>4791481.8620457798</v>
          </cell>
          <cell r="R17">
            <v>4750765.1294081267</v>
          </cell>
          <cell r="S17">
            <v>4754906.6616821224</v>
          </cell>
          <cell r="T17">
            <v>4753377.7620726461</v>
          </cell>
          <cell r="U17">
            <v>4776025.6165911173</v>
          </cell>
          <cell r="V17">
            <v>4745761.5252124537</v>
          </cell>
          <cell r="W17">
            <v>4718775.9275950342</v>
          </cell>
          <cell r="X17">
            <v>4760330.1865648553</v>
          </cell>
          <cell r="Y17">
            <v>4764038.594534629</v>
          </cell>
          <cell r="Z17">
            <v>4745858.8942977553</v>
          </cell>
          <cell r="AA17">
            <v>4756886.759462486</v>
          </cell>
          <cell r="AB17">
            <v>4780474.1688272962</v>
          </cell>
          <cell r="AC17">
            <v>4808707.9544080747</v>
          </cell>
          <cell r="AD17">
            <v>4817012.2498283042</v>
          </cell>
          <cell r="AE17">
            <v>4824989.1924075661</v>
          </cell>
        </row>
      </sheetData>
      <sheetData sheetId="12"/>
      <sheetData sheetId="13" refreshError="1"/>
      <sheetData sheetId="14">
        <row r="17">
          <cell r="E17">
            <v>5454827.3366805157</v>
          </cell>
          <cell r="F17">
            <v>5279812.7939467272</v>
          </cell>
          <cell r="G17">
            <v>5215724.0902858051</v>
          </cell>
          <cell r="H17">
            <v>5066629.1112480052</v>
          </cell>
          <cell r="I17">
            <v>4821771.1044562906</v>
          </cell>
          <cell r="J17">
            <v>4612836.3916443903</v>
          </cell>
          <cell r="K17">
            <v>4331484.7100852551</v>
          </cell>
          <cell r="L17">
            <v>4119523.61420942</v>
          </cell>
          <cell r="M17">
            <v>3811920.4950753907</v>
          </cell>
          <cell r="N17">
            <v>3500802.8408317771</v>
          </cell>
          <cell r="O17">
            <v>3269290.96734735</v>
          </cell>
          <cell r="P17">
            <v>3039502.39076073</v>
          </cell>
          <cell r="Q17">
            <v>2847964.5256373147</v>
          </cell>
          <cell r="R17">
            <v>2585001.5931766098</v>
          </cell>
          <cell r="S17">
            <v>2374416.6148924939</v>
          </cell>
          <cell r="T17">
            <v>2169040.5641954942</v>
          </cell>
          <cell r="U17">
            <v>1995505.403335978</v>
          </cell>
          <cell r="V17">
            <v>1783110.433157112</v>
          </cell>
          <cell r="W17">
            <v>1601577.765150951</v>
          </cell>
          <cell r="X17">
            <v>1494299.3072813174</v>
          </cell>
          <cell r="Y17">
            <v>1342328.6648008993</v>
          </cell>
          <cell r="Z17">
            <v>1202514.5733196943</v>
          </cell>
          <cell r="AA17">
            <v>1111791.1459624115</v>
          </cell>
          <cell r="AB17">
            <v>1038749.8174225232</v>
          </cell>
          <cell r="AC17">
            <v>981916.33450651052</v>
          </cell>
          <cell r="AD17">
            <v>913730.42823924473</v>
          </cell>
          <cell r="AE17">
            <v>853771.0620154487</v>
          </cell>
        </row>
      </sheetData>
      <sheetData sheetId="15"/>
      <sheetData sheetId="16" refreshError="1"/>
      <sheetData sheetId="17">
        <row r="17">
          <cell r="E17">
            <v>5478296.975317237</v>
          </cell>
          <cell r="F17">
            <v>5363522.2547867391</v>
          </cell>
          <cell r="G17">
            <v>5374768.0382672455</v>
          </cell>
          <cell r="H17">
            <v>5319833.3029017579</v>
          </cell>
          <cell r="I17">
            <v>5190165.0731290989</v>
          </cell>
          <cell r="J17">
            <v>5115551.1222756691</v>
          </cell>
          <cell r="K17">
            <v>4989509.1443358241</v>
          </cell>
          <cell r="L17">
            <v>4957174.751160875</v>
          </cell>
          <cell r="M17">
            <v>4841597.6356243249</v>
          </cell>
          <cell r="N17">
            <v>4731754.5593338627</v>
          </cell>
          <cell r="O17">
            <v>4712112.7152283648</v>
          </cell>
          <cell r="P17">
            <v>4693205.1134515209</v>
          </cell>
          <cell r="Q17">
            <v>4715762.5206314744</v>
          </cell>
          <cell r="R17">
            <v>4664569.3690112289</v>
          </cell>
          <cell r="S17">
            <v>4653282.6032718085</v>
          </cell>
          <cell r="T17">
            <v>4638375.2278910801</v>
          </cell>
          <cell r="U17">
            <v>4649863.195142908</v>
          </cell>
          <cell r="V17">
            <v>4608002.8937433576</v>
          </cell>
          <cell r="W17">
            <v>4571048.387696242</v>
          </cell>
          <cell r="X17">
            <v>4607860.1060480177</v>
          </cell>
          <cell r="Y17">
            <v>4606727.4997734763</v>
          </cell>
          <cell r="Z17">
            <v>4583641.5198717918</v>
          </cell>
          <cell r="AA17">
            <v>4592376.78431278</v>
          </cell>
          <cell r="AB17">
            <v>4614024.0085059106</v>
          </cell>
          <cell r="AC17">
            <v>4641576.3799798265</v>
          </cell>
          <cell r="AD17">
            <v>4647905.6441128831</v>
          </cell>
          <cell r="AE17">
            <v>4653819.1017850814</v>
          </cell>
        </row>
      </sheetData>
      <sheetData sheetId="18"/>
      <sheetData sheetId="19" refreshError="1"/>
      <sheetData sheetId="20">
        <row r="17">
          <cell r="E17">
            <v>5537450.7393011814</v>
          </cell>
          <cell r="F17">
            <v>5371662.200814954</v>
          </cell>
          <cell r="G17">
            <v>5387884.8733949298</v>
          </cell>
          <cell r="H17">
            <v>5338008.9251600038</v>
          </cell>
          <cell r="I17">
            <v>5213498.7521075169</v>
          </cell>
          <cell r="J17">
            <v>5144101.4025039729</v>
          </cell>
          <cell r="K17">
            <v>5023350.5107043711</v>
          </cell>
          <cell r="L17">
            <v>4996406.7487867726</v>
          </cell>
          <cell r="M17">
            <v>4886253.2542068232</v>
          </cell>
          <cell r="N17">
            <v>4781804.4285221221</v>
          </cell>
          <cell r="O17">
            <v>4764410.0812560795</v>
          </cell>
          <cell r="P17">
            <v>4746232.2017074181</v>
          </cell>
          <cell r="Q17">
            <v>4769530.7316298774</v>
          </cell>
          <cell r="R17">
            <v>4719170.4144336246</v>
          </cell>
          <cell r="S17">
            <v>4708819.1666749958</v>
          </cell>
          <cell r="T17">
            <v>4694827.8382942937</v>
          </cell>
          <cell r="U17">
            <v>4707201.6829254553</v>
          </cell>
          <cell r="V17">
            <v>4666118.7029195875</v>
          </cell>
          <cell r="W17">
            <v>4629812.8896706505</v>
          </cell>
          <cell r="X17">
            <v>4667265.6170348506</v>
          </cell>
          <cell r="Y17">
            <v>4666762.2515243692</v>
          </cell>
          <cell r="Z17">
            <v>4644234.1279099891</v>
          </cell>
          <cell r="AA17">
            <v>4653648.2690199111</v>
          </cell>
          <cell r="AB17">
            <v>4675904.3708659457</v>
          </cell>
          <cell r="AC17">
            <v>4704042.3173031025</v>
          </cell>
          <cell r="AD17">
            <v>4711090.4853706807</v>
          </cell>
          <cell r="AE17">
            <v>4717867.8794509424</v>
          </cell>
        </row>
      </sheetData>
      <sheetData sheetId="21"/>
      <sheetData sheetId="22" refreshError="1"/>
      <sheetData sheetId="23">
        <row r="17">
          <cell r="E17">
            <v>5466726.7382420199</v>
          </cell>
          <cell r="F17">
            <v>5316742.7458942402</v>
          </cell>
          <cell r="G17">
            <v>5286890.1117548235</v>
          </cell>
          <cell r="H17">
            <v>5183043.87869462</v>
          </cell>
          <cell r="I17">
            <v>4996543.2837441787</v>
          </cell>
          <cell r="J17">
            <v>4856667.4611978792</v>
          </cell>
          <cell r="K17">
            <v>4657500.126842333</v>
          </cell>
          <cell r="L17">
            <v>4541235.4379832093</v>
          </cell>
          <cell r="M17">
            <v>4335155.4487471096</v>
          </cell>
          <cell r="N17">
            <v>4132824.6999929883</v>
          </cell>
          <cell r="O17">
            <v>4022579.740694168</v>
          </cell>
          <cell r="P17">
            <v>3916401.6793292211</v>
          </cell>
          <cell r="Q17">
            <v>3851115.6021779375</v>
          </cell>
          <cell r="R17">
            <v>3710303.7299163248</v>
          </cell>
          <cell r="S17">
            <v>3614623.6163206389</v>
          </cell>
          <cell r="T17">
            <v>3512648.8406279711</v>
          </cell>
          <cell r="U17">
            <v>3434465.0371715566</v>
          </cell>
          <cell r="V17">
            <v>3304351.7519194745</v>
          </cell>
          <cell r="W17">
            <v>3188609.1524617998</v>
          </cell>
          <cell r="X17">
            <v>3151018.1304856967</v>
          </cell>
          <cell r="Y17">
            <v>3054599.2095630094</v>
          </cell>
          <cell r="Z17">
            <v>2955242.0890168492</v>
          </cell>
          <cell r="AA17">
            <v>2898344.5358694717</v>
          </cell>
          <cell r="AB17">
            <v>2851942.8974437201</v>
          </cell>
          <cell r="AC17">
            <v>2816092.1716575222</v>
          </cell>
          <cell r="AD17">
            <v>2762723.4876854168</v>
          </cell>
          <cell r="AE17">
            <v>2714110.5297746034</v>
          </cell>
        </row>
      </sheetData>
      <sheetData sheetId="24"/>
      <sheetData sheetId="25" refreshError="1"/>
      <sheetData sheetId="26">
        <row r="17">
          <cell r="E17">
            <v>5535516.7227719398</v>
          </cell>
          <cell r="F17">
            <v>5366837.0389633393</v>
          </cell>
          <cell r="G17">
            <v>5380102.8129901048</v>
          </cell>
          <cell r="H17">
            <v>5327206.1850290904</v>
          </cell>
          <cell r="I17">
            <v>5199602.5930211926</v>
          </cell>
          <cell r="J17">
            <v>5127079.7577868793</v>
          </cell>
          <cell r="K17">
            <v>5003163.7513104612</v>
          </cell>
          <cell r="L17">
            <v>4972990.8899407247</v>
          </cell>
          <cell r="M17">
            <v>4859609.8738504313</v>
          </cell>
          <cell r="N17">
            <v>4751984.2022560108</v>
          </cell>
          <cell r="O17">
            <v>4733294.4662227202</v>
          </cell>
          <cell r="P17">
            <v>4714696.324977912</v>
          </cell>
          <cell r="Q17">
            <v>4737578.0699115777</v>
          </cell>
          <cell r="R17">
            <v>4686762.8105165409</v>
          </cell>
          <cell r="S17">
            <v>4675910.5915417196</v>
          </cell>
          <cell r="T17">
            <v>4661423.4655024866</v>
          </cell>
          <cell r="U17">
            <v>4673315.3422426851</v>
          </cell>
          <cell r="V17">
            <v>4631824.6727898456</v>
          </cell>
          <cell r="W17">
            <v>4595203.7356694182</v>
          </cell>
          <cell r="X17">
            <v>4632327.1927467603</v>
          </cell>
          <cell r="Y17">
            <v>4631480.7521832762</v>
          </cell>
          <cell r="Z17">
            <v>4608685.5001752321</v>
          </cell>
          <cell r="AA17">
            <v>4617724.808869618</v>
          </cell>
          <cell r="AB17">
            <v>4639645.8941496648</v>
          </cell>
          <cell r="AC17">
            <v>4667455.4061241858</v>
          </cell>
          <cell r="AD17">
            <v>4674029.7041536635</v>
          </cell>
          <cell r="AE17">
            <v>4680168.7749741906</v>
          </cell>
        </row>
      </sheetData>
      <sheetData sheetId="27"/>
      <sheetData sheetId="28" refreshError="1"/>
      <sheetData sheetId="29">
        <row r="17">
          <cell r="E17">
            <v>5523526.3702548621</v>
          </cell>
          <cell r="F17">
            <v>5414834.1467033476</v>
          </cell>
          <cell r="G17">
            <v>5401776.3929332942</v>
          </cell>
          <cell r="H17">
            <v>5301630.8857229566</v>
          </cell>
          <cell r="I17">
            <v>5103109.701213791</v>
          </cell>
          <cell r="J17">
            <v>4930557.3623776231</v>
          </cell>
          <cell r="K17">
            <v>4677167.4946525898</v>
          </cell>
          <cell r="L17">
            <v>4505582.6799002141</v>
          </cell>
          <cell r="M17">
            <v>4222607.6490713554</v>
          </cell>
          <cell r="N17">
            <v>3940745.7539202115</v>
          </cell>
          <cell r="O17">
            <v>3727301.525327458</v>
          </cell>
          <cell r="P17">
            <v>3506740.0942937527</v>
          </cell>
          <cell r="Q17">
            <v>3316306.1843120605</v>
          </cell>
          <cell r="R17">
            <v>3062313.228786137</v>
          </cell>
          <cell r="S17">
            <v>2865150.170411407</v>
          </cell>
          <cell r="T17">
            <v>2681025.9781580884</v>
          </cell>
          <cell r="U17">
            <v>2514781.9293449679</v>
          </cell>
          <cell r="V17">
            <v>2307657.25306712</v>
          </cell>
          <cell r="W17">
            <v>2117221.6369038848</v>
          </cell>
          <cell r="X17">
            <v>2019180.0070441312</v>
          </cell>
          <cell r="Y17">
            <v>1867561.2746355913</v>
          </cell>
          <cell r="Z17">
            <v>1719524.3217370387</v>
          </cell>
          <cell r="AA17">
            <v>1629431.5622859818</v>
          </cell>
          <cell r="AB17">
            <v>1538438.170165003</v>
          </cell>
          <cell r="AC17">
            <v>1480231.7158203167</v>
          </cell>
          <cell r="AD17">
            <v>1393412.6430222779</v>
          </cell>
          <cell r="AE17">
            <v>1332568.0041824973</v>
          </cell>
        </row>
      </sheetData>
      <sheetData sheetId="30"/>
      <sheetData sheetId="31" refreshError="1"/>
      <sheetData sheetId="32">
        <row r="17">
          <cell r="E17">
            <v>5536239.2669644868</v>
          </cell>
          <cell r="F17">
            <v>5369298.6137537286</v>
          </cell>
          <cell r="G17">
            <v>5384408.4938253546</v>
          </cell>
          <cell r="H17">
            <v>5333828.8366558198</v>
          </cell>
          <cell r="I17">
            <v>5209259.9795371331</v>
          </cell>
          <cell r="J17">
            <v>5140028.3481062278</v>
          </cell>
          <cell r="K17">
            <v>5019801.7496499978</v>
          </cell>
          <cell r="L17">
            <v>4994051.0365495412</v>
          </cell>
          <cell r="M17">
            <v>4885102.8653574381</v>
          </cell>
          <cell r="N17">
            <v>4781932.4661974143</v>
          </cell>
          <cell r="O17">
            <v>4767348.8311457941</v>
          </cell>
          <cell r="P17">
            <v>4751971.6942321965</v>
          </cell>
          <cell r="Q17">
            <v>4778103.3381808875</v>
          </cell>
          <cell r="R17">
            <v>4736814.9250137284</v>
          </cell>
          <cell r="S17">
            <v>4742053.582363829</v>
          </cell>
          <cell r="T17">
            <v>4741892.0616809158</v>
          </cell>
          <cell r="U17">
            <v>4766346.607581974</v>
          </cell>
          <cell r="V17">
            <v>4735705.6677593272</v>
          </cell>
          <cell r="W17">
            <v>4707718.0350410827</v>
          </cell>
          <cell r="X17">
            <v>4751972.0893128775</v>
          </cell>
          <cell r="Y17">
            <v>4757160.5310975043</v>
          </cell>
          <cell r="Z17">
            <v>4739110.291086751</v>
          </cell>
          <cell r="AA17">
            <v>4751648.9878415307</v>
          </cell>
          <cell r="AB17">
            <v>4776566.9701390807</v>
          </cell>
          <cell r="AC17">
            <v>4807012.5413278705</v>
          </cell>
          <cell r="AD17">
            <v>4815995.1507967301</v>
          </cell>
          <cell r="AE17">
            <v>4825022.4943211516</v>
          </cell>
        </row>
      </sheetData>
      <sheetData sheetId="33"/>
      <sheetData sheetId="34" refreshError="1"/>
      <sheetData sheetId="35">
        <row r="17">
          <cell r="E17">
            <v>5535439.815659578</v>
          </cell>
          <cell r="F17">
            <v>5366565.1068598917</v>
          </cell>
          <cell r="G17">
            <v>5379641.4014606168</v>
          </cell>
          <cell r="H17">
            <v>5326560.7975161728</v>
          </cell>
          <cell r="I17">
            <v>5198779.0977883376</v>
          </cell>
          <cell r="J17">
            <v>5126084.5898802653</v>
          </cell>
          <cell r="K17">
            <v>5002004.0043812506</v>
          </cell>
          <cell r="L17">
            <v>4971673.4343695436</v>
          </cell>
          <cell r="M17">
            <v>4858142.7461948832</v>
          </cell>
          <cell r="N17">
            <v>4750375.9843712943</v>
          </cell>
          <cell r="O17">
            <v>4731619.2205204563</v>
          </cell>
          <cell r="P17">
            <v>4713053.7525668452</v>
          </cell>
          <cell r="Q17">
            <v>4735971.1495739836</v>
          </cell>
          <cell r="R17">
            <v>4685193.2115836348</v>
          </cell>
          <cell r="S17">
            <v>4674380.761049523</v>
          </cell>
          <cell r="T17">
            <v>4659936.8794918638</v>
          </cell>
          <cell r="U17">
            <v>4671875.2737648729</v>
          </cell>
          <cell r="V17">
            <v>4630434.2122133095</v>
          </cell>
          <cell r="W17">
            <v>4593865.5553115206</v>
          </cell>
          <cell r="X17">
            <v>4631043.8703153562</v>
          </cell>
          <cell r="Y17">
            <v>4630261.2394992681</v>
          </cell>
          <cell r="Z17">
            <v>4607464.6843246697</v>
          </cell>
          <cell r="AA17">
            <v>4616502.7116153017</v>
          </cell>
          <cell r="AB17">
            <v>4638422.5345488861</v>
          </cell>
          <cell r="AC17">
            <v>4666230.79545685</v>
          </cell>
          <cell r="AD17">
            <v>4672803.876026147</v>
          </cell>
          <cell r="AE17">
            <v>4678941.7634765329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PSE 2021-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671"/>
      </a:accent1>
      <a:accent2>
        <a:srgbClr val="58C3B4"/>
      </a:accent2>
      <a:accent3>
        <a:srgbClr val="C3E7E3"/>
      </a:accent3>
      <a:accent4>
        <a:srgbClr val="668B53"/>
      </a:accent4>
      <a:accent5>
        <a:srgbClr val="5B234F"/>
      </a:accent5>
      <a:accent6>
        <a:srgbClr val="E45D48"/>
      </a:accent6>
      <a:hlink>
        <a:srgbClr val="474B55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D13"/>
  <sheetViews>
    <sheetView workbookViewId="0">
      <selection activeCell="C13" sqref="C13"/>
    </sheetView>
  </sheetViews>
  <sheetFormatPr defaultColWidth="8.7109375" defaultRowHeight="15" x14ac:dyDescent="0.25"/>
  <cols>
    <col min="1" max="1" width="8.7109375" style="86"/>
    <col min="2" max="2" width="35.7109375" style="125" customWidth="1"/>
    <col min="3" max="16384" width="8.7109375" style="86"/>
  </cols>
  <sheetData>
    <row r="1" spans="1:30" s="75" customFormat="1" ht="15.75" thickBot="1" x14ac:dyDescent="0.3">
      <c r="A1" s="76"/>
      <c r="B1" s="81"/>
      <c r="C1" s="78">
        <v>2024</v>
      </c>
      <c r="D1" s="79">
        <v>2025</v>
      </c>
      <c r="E1" s="79">
        <v>2026</v>
      </c>
      <c r="F1" s="79">
        <v>2027</v>
      </c>
      <c r="G1" s="79">
        <v>2028</v>
      </c>
      <c r="H1" s="79">
        <v>2029</v>
      </c>
      <c r="I1" s="79">
        <v>2030</v>
      </c>
      <c r="J1" s="79">
        <v>2031</v>
      </c>
      <c r="K1" s="79">
        <v>2032</v>
      </c>
      <c r="L1" s="79">
        <v>2033</v>
      </c>
      <c r="M1" s="79">
        <v>2034</v>
      </c>
      <c r="N1" s="79">
        <v>2035</v>
      </c>
      <c r="O1" s="79">
        <v>2036</v>
      </c>
      <c r="P1" s="79">
        <v>2037</v>
      </c>
      <c r="Q1" s="79">
        <v>2038</v>
      </c>
      <c r="R1" s="79">
        <v>2039</v>
      </c>
      <c r="S1" s="79">
        <v>2040</v>
      </c>
      <c r="T1" s="79">
        <v>2041</v>
      </c>
      <c r="U1" s="79">
        <v>2042</v>
      </c>
      <c r="V1" s="79">
        <v>2043</v>
      </c>
      <c r="W1" s="79">
        <v>2044</v>
      </c>
      <c r="X1" s="79">
        <v>2045</v>
      </c>
      <c r="Y1" s="79">
        <v>2046</v>
      </c>
      <c r="Z1" s="79">
        <v>2047</v>
      </c>
      <c r="AA1" s="79">
        <v>2048</v>
      </c>
      <c r="AB1" s="79">
        <v>2049</v>
      </c>
      <c r="AC1" s="80">
        <v>2050</v>
      </c>
      <c r="AD1" s="77"/>
    </row>
    <row r="2" spans="1:30" ht="24.75" customHeight="1" x14ac:dyDescent="0.25">
      <c r="B2" s="82" t="s">
        <v>118</v>
      </c>
      <c r="C2" s="118">
        <f>'[7]Data for charts Ref'!E17</f>
        <v>5614472.4587796545</v>
      </c>
      <c r="D2" s="119">
        <f>'[7]Data for charts Ref'!F17</f>
        <v>5369298.6137537286</v>
      </c>
      <c r="E2" s="119">
        <f>'[7]Data for charts Ref'!G17</f>
        <v>5384408.4938253546</v>
      </c>
      <c r="F2" s="119">
        <f>'[7]Data for charts Ref'!H17</f>
        <v>5333828.8366558198</v>
      </c>
      <c r="G2" s="119">
        <f>'[7]Data for charts Ref'!I17</f>
        <v>5216917.6670365566</v>
      </c>
      <c r="H2" s="119">
        <f>'[7]Data for charts Ref'!J17</f>
        <v>5147531.2905736323</v>
      </c>
      <c r="I2" s="119">
        <f>'[7]Data for charts Ref'!K17</f>
        <v>5033602.6544797719</v>
      </c>
      <c r="J2" s="119">
        <f>'[7]Data for charts Ref'!L17</f>
        <v>5006471.6904870505</v>
      </c>
      <c r="K2" s="119">
        <f>'[7]Data for charts Ref'!M17</f>
        <v>4901307.2308702897</v>
      </c>
      <c r="L2" s="119">
        <f>'[7]Data for charts Ref'!N17</f>
        <v>4799116.5385095524</v>
      </c>
      <c r="M2" s="119">
        <f>'[7]Data for charts Ref'!O17</f>
        <v>4783507.145572328</v>
      </c>
      <c r="N2" s="119">
        <f>'[7]Data for charts Ref'!P17</f>
        <v>4767499.3277063575</v>
      </c>
      <c r="O2" s="119">
        <f>'[7]Data for charts Ref'!Q17</f>
        <v>4791481.8620457798</v>
      </c>
      <c r="P2" s="119">
        <f>'[7]Data for charts Ref'!R17</f>
        <v>4750765.1294081267</v>
      </c>
      <c r="Q2" s="119">
        <f>'[7]Data for charts Ref'!S17</f>
        <v>4754906.6616821224</v>
      </c>
      <c r="R2" s="119">
        <f>'[7]Data for charts Ref'!T17</f>
        <v>4753377.7620726461</v>
      </c>
      <c r="S2" s="119">
        <f>'[7]Data for charts Ref'!U17</f>
        <v>4776025.6165911173</v>
      </c>
      <c r="T2" s="119">
        <f>'[7]Data for charts Ref'!V17</f>
        <v>4745761.5252124537</v>
      </c>
      <c r="U2" s="119">
        <f>'[7]Data for charts Ref'!W17</f>
        <v>4718775.9275950342</v>
      </c>
      <c r="V2" s="119">
        <f>'[7]Data for charts Ref'!X17</f>
        <v>4760330.1865648553</v>
      </c>
      <c r="W2" s="119">
        <f>'[7]Data for charts Ref'!Y17</f>
        <v>4764038.594534629</v>
      </c>
      <c r="X2" s="119">
        <f>'[7]Data for charts Ref'!Z17</f>
        <v>4745858.8942977553</v>
      </c>
      <c r="Y2" s="119">
        <f>'[7]Data for charts Ref'!AA17</f>
        <v>4756886.759462486</v>
      </c>
      <c r="Z2" s="119">
        <f>'[7]Data for charts Ref'!AB17</f>
        <v>4780474.1688272962</v>
      </c>
      <c r="AA2" s="119">
        <f>'[7]Data for charts Ref'!AC17</f>
        <v>4808707.9544080747</v>
      </c>
      <c r="AB2" s="119">
        <f>'[7]Data for charts Ref'!AD17</f>
        <v>4817012.2498283042</v>
      </c>
      <c r="AC2" s="120">
        <f>'[7]Data for charts Ref'!AE17</f>
        <v>4824989.1924075661</v>
      </c>
    </row>
    <row r="3" spans="1:30" ht="24.75" customHeight="1" x14ac:dyDescent="0.25">
      <c r="B3" s="83" t="s">
        <v>165</v>
      </c>
      <c r="C3" s="77">
        <f>'[7]Data for charts Electrification'!E17</f>
        <v>5454827.3366805157</v>
      </c>
      <c r="D3" s="75">
        <f>'[7]Data for charts Electrification'!F17</f>
        <v>5279812.7939467272</v>
      </c>
      <c r="E3" s="75">
        <f>'[7]Data for charts Electrification'!G17</f>
        <v>5215724.0902858051</v>
      </c>
      <c r="F3" s="75">
        <f>'[7]Data for charts Electrification'!H17</f>
        <v>5066629.1112480052</v>
      </c>
      <c r="G3" s="75">
        <f>'[7]Data for charts Electrification'!I17</f>
        <v>4821771.1044562906</v>
      </c>
      <c r="H3" s="75">
        <f>'[7]Data for charts Electrification'!J17</f>
        <v>4612836.3916443903</v>
      </c>
      <c r="I3" s="75">
        <f>'[7]Data for charts Electrification'!K17</f>
        <v>4331484.7100852551</v>
      </c>
      <c r="J3" s="75">
        <f>'[7]Data for charts Electrification'!L17</f>
        <v>4119523.61420942</v>
      </c>
      <c r="K3" s="75">
        <f>'[7]Data for charts Electrification'!M17</f>
        <v>3811920.4950753907</v>
      </c>
      <c r="L3" s="75">
        <f>'[7]Data for charts Electrification'!N17</f>
        <v>3500802.8408317771</v>
      </c>
      <c r="M3" s="75">
        <f>'[7]Data for charts Electrification'!O17</f>
        <v>3269290.96734735</v>
      </c>
      <c r="N3" s="75">
        <f>'[7]Data for charts Electrification'!P17</f>
        <v>3039502.39076073</v>
      </c>
      <c r="O3" s="75">
        <f>'[7]Data for charts Electrification'!Q17</f>
        <v>2847964.5256373147</v>
      </c>
      <c r="P3" s="75">
        <f>'[7]Data for charts Electrification'!R17</f>
        <v>2585001.5931766098</v>
      </c>
      <c r="Q3" s="75">
        <f>'[7]Data for charts Electrification'!S17</f>
        <v>2374416.6148924939</v>
      </c>
      <c r="R3" s="75">
        <f>'[7]Data for charts Electrification'!T17</f>
        <v>2169040.5641954942</v>
      </c>
      <c r="S3" s="75">
        <f>'[7]Data for charts Electrification'!U17</f>
        <v>1995505.403335978</v>
      </c>
      <c r="T3" s="75">
        <f>'[7]Data for charts Electrification'!V17</f>
        <v>1783110.433157112</v>
      </c>
      <c r="U3" s="75">
        <f>'[7]Data for charts Electrification'!W17</f>
        <v>1601577.765150951</v>
      </c>
      <c r="V3" s="75">
        <f>'[7]Data for charts Electrification'!X17</f>
        <v>1494299.3072813174</v>
      </c>
      <c r="W3" s="75">
        <f>'[7]Data for charts Electrification'!Y17</f>
        <v>1342328.6648008993</v>
      </c>
      <c r="X3" s="75">
        <f>'[7]Data for charts Electrification'!Z17</f>
        <v>1202514.5733196943</v>
      </c>
      <c r="Y3" s="75">
        <f>'[7]Data for charts Electrification'!AA17</f>
        <v>1111791.1459624115</v>
      </c>
      <c r="Z3" s="75">
        <f>'[7]Data for charts Electrification'!AB17</f>
        <v>1038749.8174225232</v>
      </c>
      <c r="AA3" s="75">
        <f>'[7]Data for charts Electrification'!AC17</f>
        <v>981916.33450651052</v>
      </c>
      <c r="AB3" s="75">
        <f>'[7]Data for charts Electrification'!AD17</f>
        <v>913730.42823924473</v>
      </c>
      <c r="AC3" s="121">
        <f>'[7]Data for charts Electrification'!AE17</f>
        <v>853771.0620154487</v>
      </c>
    </row>
    <row r="4" spans="1:30" ht="24.75" customHeight="1" x14ac:dyDescent="0.25">
      <c r="B4" s="83" t="s">
        <v>100</v>
      </c>
      <c r="C4" s="77">
        <f>'[7]Data for charts Ceiling Price'!E17</f>
        <v>5478296.975317237</v>
      </c>
      <c r="D4" s="75">
        <f>'[7]Data for charts Ceiling Price'!F17</f>
        <v>5363522.2547867391</v>
      </c>
      <c r="E4" s="75">
        <f>'[7]Data for charts Ceiling Price'!G17</f>
        <v>5374768.0382672455</v>
      </c>
      <c r="F4" s="75">
        <f>'[7]Data for charts Ceiling Price'!H17</f>
        <v>5319833.3029017579</v>
      </c>
      <c r="G4" s="75">
        <f>'[7]Data for charts Ceiling Price'!I17</f>
        <v>5190165.0731290989</v>
      </c>
      <c r="H4" s="75">
        <f>'[7]Data for charts Ceiling Price'!J17</f>
        <v>5115551.1222756691</v>
      </c>
      <c r="I4" s="75">
        <f>'[7]Data for charts Ceiling Price'!K17</f>
        <v>4989509.1443358241</v>
      </c>
      <c r="J4" s="75">
        <f>'[7]Data for charts Ceiling Price'!L17</f>
        <v>4957174.751160875</v>
      </c>
      <c r="K4" s="75">
        <f>'[7]Data for charts Ceiling Price'!M17</f>
        <v>4841597.6356243249</v>
      </c>
      <c r="L4" s="75">
        <f>'[7]Data for charts Ceiling Price'!N17</f>
        <v>4731754.5593338627</v>
      </c>
      <c r="M4" s="75">
        <f>'[7]Data for charts Ceiling Price'!O17</f>
        <v>4712112.7152283648</v>
      </c>
      <c r="N4" s="75">
        <f>'[7]Data for charts Ceiling Price'!P17</f>
        <v>4693205.1134515209</v>
      </c>
      <c r="O4" s="75">
        <f>'[7]Data for charts Ceiling Price'!Q17</f>
        <v>4715762.5206314744</v>
      </c>
      <c r="P4" s="75">
        <f>'[7]Data for charts Ceiling Price'!R17</f>
        <v>4664569.3690112289</v>
      </c>
      <c r="Q4" s="75">
        <f>'[7]Data for charts Ceiling Price'!S17</f>
        <v>4653282.6032718085</v>
      </c>
      <c r="R4" s="75">
        <f>'[7]Data for charts Ceiling Price'!T17</f>
        <v>4638375.2278910801</v>
      </c>
      <c r="S4" s="75">
        <f>'[7]Data for charts Ceiling Price'!U17</f>
        <v>4649863.195142908</v>
      </c>
      <c r="T4" s="75">
        <f>'[7]Data for charts Ceiling Price'!V17</f>
        <v>4608002.8937433576</v>
      </c>
      <c r="U4" s="75">
        <f>'[7]Data for charts Ceiling Price'!W17</f>
        <v>4571048.387696242</v>
      </c>
      <c r="V4" s="75">
        <f>'[7]Data for charts Ceiling Price'!X17</f>
        <v>4607860.1060480177</v>
      </c>
      <c r="W4" s="75">
        <f>'[7]Data for charts Ceiling Price'!Y17</f>
        <v>4606727.4997734763</v>
      </c>
      <c r="X4" s="75">
        <f>'[7]Data for charts Ceiling Price'!Z17</f>
        <v>4583641.5198717918</v>
      </c>
      <c r="Y4" s="75">
        <f>'[7]Data for charts Ceiling Price'!AA17</f>
        <v>4592376.78431278</v>
      </c>
      <c r="Z4" s="75">
        <f>'[7]Data for charts Ceiling Price'!AB17</f>
        <v>4614024.0085059106</v>
      </c>
      <c r="AA4" s="75">
        <f>'[7]Data for charts Ceiling Price'!AC17</f>
        <v>4641576.3799798265</v>
      </c>
      <c r="AB4" s="75">
        <f>'[7]Data for charts Ceiling Price'!AD17</f>
        <v>4647905.6441128831</v>
      </c>
      <c r="AC4" s="121">
        <f>'[7]Data for charts Ceiling Price'!AE17</f>
        <v>4653819.1017850814</v>
      </c>
    </row>
    <row r="5" spans="1:30" ht="24.75" customHeight="1" x14ac:dyDescent="0.25">
      <c r="B5" s="83" t="s">
        <v>108</v>
      </c>
      <c r="C5" s="77">
        <f>'[7]Data for charts Floor Price'!E17</f>
        <v>5537450.7393011814</v>
      </c>
      <c r="D5" s="75">
        <f>'[7]Data for charts Floor Price'!F17</f>
        <v>5371662.200814954</v>
      </c>
      <c r="E5" s="75">
        <f>'[7]Data for charts Floor Price'!G17</f>
        <v>5387884.8733949298</v>
      </c>
      <c r="F5" s="75">
        <f>'[7]Data for charts Floor Price'!H17</f>
        <v>5338008.9251600038</v>
      </c>
      <c r="G5" s="75">
        <f>'[7]Data for charts Floor Price'!I17</f>
        <v>5213498.7521075169</v>
      </c>
      <c r="H5" s="75">
        <f>'[7]Data for charts Floor Price'!J17</f>
        <v>5144101.4025039729</v>
      </c>
      <c r="I5" s="75">
        <f>'[7]Data for charts Floor Price'!K17</f>
        <v>5023350.5107043711</v>
      </c>
      <c r="J5" s="75">
        <f>'[7]Data for charts Floor Price'!L17</f>
        <v>4996406.7487867726</v>
      </c>
      <c r="K5" s="75">
        <f>'[7]Data for charts Floor Price'!M17</f>
        <v>4886253.2542068232</v>
      </c>
      <c r="L5" s="75">
        <f>'[7]Data for charts Floor Price'!N17</f>
        <v>4781804.4285221221</v>
      </c>
      <c r="M5" s="75">
        <f>'[7]Data for charts Floor Price'!O17</f>
        <v>4764410.0812560795</v>
      </c>
      <c r="N5" s="75">
        <f>'[7]Data for charts Floor Price'!P17</f>
        <v>4746232.2017074181</v>
      </c>
      <c r="O5" s="75">
        <f>'[7]Data for charts Floor Price'!Q17</f>
        <v>4769530.7316298774</v>
      </c>
      <c r="P5" s="75">
        <f>'[7]Data for charts Floor Price'!R17</f>
        <v>4719170.4144336246</v>
      </c>
      <c r="Q5" s="75">
        <f>'[7]Data for charts Floor Price'!S17</f>
        <v>4708819.1666749958</v>
      </c>
      <c r="R5" s="75">
        <f>'[7]Data for charts Floor Price'!T17</f>
        <v>4694827.8382942937</v>
      </c>
      <c r="S5" s="75">
        <f>'[7]Data for charts Floor Price'!U17</f>
        <v>4707201.6829254553</v>
      </c>
      <c r="T5" s="75">
        <f>'[7]Data for charts Floor Price'!V17</f>
        <v>4666118.7029195875</v>
      </c>
      <c r="U5" s="75">
        <f>'[7]Data for charts Floor Price'!W17</f>
        <v>4629812.8896706505</v>
      </c>
      <c r="V5" s="75">
        <f>'[7]Data for charts Floor Price'!X17</f>
        <v>4667265.6170348506</v>
      </c>
      <c r="W5" s="75">
        <f>'[7]Data for charts Floor Price'!Y17</f>
        <v>4666762.2515243692</v>
      </c>
      <c r="X5" s="75">
        <f>'[7]Data for charts Floor Price'!Z17</f>
        <v>4644234.1279099891</v>
      </c>
      <c r="Y5" s="75">
        <f>'[7]Data for charts Floor Price'!AA17</f>
        <v>4653648.2690199111</v>
      </c>
      <c r="Z5" s="75">
        <f>'[7]Data for charts Floor Price'!AB17</f>
        <v>4675904.3708659457</v>
      </c>
      <c r="AA5" s="75">
        <f>'[7]Data for charts Floor Price'!AC17</f>
        <v>4704042.3173031025</v>
      </c>
      <c r="AB5" s="75">
        <f>'[7]Data for charts Floor Price'!AD17</f>
        <v>4711090.4853706807</v>
      </c>
      <c r="AC5" s="121">
        <f>'[7]Data for charts Floor Price'!AE17</f>
        <v>4717867.8794509424</v>
      </c>
    </row>
    <row r="6" spans="1:30" ht="24.75" customHeight="1" x14ac:dyDescent="0.25">
      <c r="B6" s="83" t="s">
        <v>109</v>
      </c>
      <c r="C6" s="77">
        <f>'[7]Data for charts Limited Emissio'!E17</f>
        <v>5466726.7382420199</v>
      </c>
      <c r="D6" s="75">
        <f>'[7]Data for charts Limited Emissio'!F17</f>
        <v>5316742.7458942402</v>
      </c>
      <c r="E6" s="75">
        <f>'[7]Data for charts Limited Emissio'!G17</f>
        <v>5286890.1117548235</v>
      </c>
      <c r="F6" s="75">
        <f>'[7]Data for charts Limited Emissio'!H17</f>
        <v>5183043.87869462</v>
      </c>
      <c r="G6" s="75">
        <f>'[7]Data for charts Limited Emissio'!I17</f>
        <v>4996543.2837441787</v>
      </c>
      <c r="H6" s="75">
        <f>'[7]Data for charts Limited Emissio'!J17</f>
        <v>4856667.4611978792</v>
      </c>
      <c r="I6" s="75">
        <f>'[7]Data for charts Limited Emissio'!K17</f>
        <v>4657500.126842333</v>
      </c>
      <c r="J6" s="75">
        <f>'[7]Data for charts Limited Emissio'!L17</f>
        <v>4541235.4379832093</v>
      </c>
      <c r="K6" s="75">
        <f>'[7]Data for charts Limited Emissio'!M17</f>
        <v>4335155.4487471096</v>
      </c>
      <c r="L6" s="75">
        <f>'[7]Data for charts Limited Emissio'!N17</f>
        <v>4132824.6999929883</v>
      </c>
      <c r="M6" s="75">
        <f>'[7]Data for charts Limited Emissio'!O17</f>
        <v>4022579.740694168</v>
      </c>
      <c r="N6" s="75">
        <f>'[7]Data for charts Limited Emissio'!P17</f>
        <v>3916401.6793292211</v>
      </c>
      <c r="O6" s="75">
        <f>'[7]Data for charts Limited Emissio'!Q17</f>
        <v>3851115.6021779375</v>
      </c>
      <c r="P6" s="75">
        <f>'[7]Data for charts Limited Emissio'!R17</f>
        <v>3710303.7299163248</v>
      </c>
      <c r="Q6" s="75">
        <f>'[7]Data for charts Limited Emissio'!S17</f>
        <v>3614623.6163206389</v>
      </c>
      <c r="R6" s="75">
        <f>'[7]Data for charts Limited Emissio'!T17</f>
        <v>3512648.8406279711</v>
      </c>
      <c r="S6" s="75">
        <f>'[7]Data for charts Limited Emissio'!U17</f>
        <v>3434465.0371715566</v>
      </c>
      <c r="T6" s="75">
        <f>'[7]Data for charts Limited Emissio'!V17</f>
        <v>3304351.7519194745</v>
      </c>
      <c r="U6" s="75">
        <f>'[7]Data for charts Limited Emissio'!W17</f>
        <v>3188609.1524617998</v>
      </c>
      <c r="V6" s="75">
        <f>'[7]Data for charts Limited Emissio'!X17</f>
        <v>3151018.1304856967</v>
      </c>
      <c r="W6" s="75">
        <f>'[7]Data for charts Limited Emissio'!Y17</f>
        <v>3054599.2095630094</v>
      </c>
      <c r="X6" s="75">
        <f>'[7]Data for charts Limited Emissio'!Z17</f>
        <v>2955242.0890168492</v>
      </c>
      <c r="Y6" s="75">
        <f>'[7]Data for charts Limited Emissio'!AA17</f>
        <v>2898344.5358694717</v>
      </c>
      <c r="Z6" s="75">
        <f>'[7]Data for charts Limited Emissio'!AB17</f>
        <v>2851942.8974437201</v>
      </c>
      <c r="AA6" s="75">
        <f>'[7]Data for charts Limited Emissio'!AC17</f>
        <v>2816092.1716575222</v>
      </c>
      <c r="AB6" s="75">
        <f>'[7]Data for charts Limited Emissio'!AD17</f>
        <v>2762723.4876854168</v>
      </c>
      <c r="AC6" s="121">
        <f>'[7]Data for charts Limited Emissio'!AE17</f>
        <v>2714110.5297746034</v>
      </c>
    </row>
    <row r="7" spans="1:30" ht="24.75" customHeight="1" x14ac:dyDescent="0.25">
      <c r="B7" s="83" t="s">
        <v>196</v>
      </c>
      <c r="C7" s="77">
        <f>'[7]Data for charts RNG NA'!E17</f>
        <v>5535516.7227719398</v>
      </c>
      <c r="D7" s="75">
        <f>'[7]Data for charts RNG NA'!F17</f>
        <v>5366837.0389633393</v>
      </c>
      <c r="E7" s="75">
        <f>'[7]Data for charts RNG NA'!G17</f>
        <v>5380102.8129901048</v>
      </c>
      <c r="F7" s="75">
        <f>'[7]Data for charts RNG NA'!H17</f>
        <v>5327206.1850290904</v>
      </c>
      <c r="G7" s="75">
        <f>'[7]Data for charts RNG NA'!I17</f>
        <v>5199602.5930211926</v>
      </c>
      <c r="H7" s="75">
        <f>'[7]Data for charts RNG NA'!J17</f>
        <v>5127079.7577868793</v>
      </c>
      <c r="I7" s="75">
        <f>'[7]Data for charts RNG NA'!K17</f>
        <v>5003163.7513104612</v>
      </c>
      <c r="J7" s="75">
        <f>'[7]Data for charts RNG NA'!L17</f>
        <v>4972990.8899407247</v>
      </c>
      <c r="K7" s="75">
        <f>'[7]Data for charts RNG NA'!M17</f>
        <v>4859609.8738504313</v>
      </c>
      <c r="L7" s="75">
        <f>'[7]Data for charts RNG NA'!N17</f>
        <v>4751984.2022560108</v>
      </c>
      <c r="M7" s="75">
        <f>'[7]Data for charts RNG NA'!O17</f>
        <v>4733294.4662227202</v>
      </c>
      <c r="N7" s="75">
        <f>'[7]Data for charts RNG NA'!P17</f>
        <v>4714696.324977912</v>
      </c>
      <c r="O7" s="75">
        <f>'[7]Data for charts RNG NA'!Q17</f>
        <v>4737578.0699115777</v>
      </c>
      <c r="P7" s="75">
        <f>'[7]Data for charts RNG NA'!R17</f>
        <v>4686762.8105165409</v>
      </c>
      <c r="Q7" s="75">
        <f>'[7]Data for charts RNG NA'!S17</f>
        <v>4675910.5915417196</v>
      </c>
      <c r="R7" s="75">
        <f>'[7]Data for charts RNG NA'!T17</f>
        <v>4661423.4655024866</v>
      </c>
      <c r="S7" s="75">
        <f>'[7]Data for charts RNG NA'!U17</f>
        <v>4673315.3422426851</v>
      </c>
      <c r="T7" s="75">
        <f>'[7]Data for charts RNG NA'!V17</f>
        <v>4631824.6727898456</v>
      </c>
      <c r="U7" s="75">
        <f>'[7]Data for charts RNG NA'!W17</f>
        <v>4595203.7356694182</v>
      </c>
      <c r="V7" s="75">
        <f>'[7]Data for charts RNG NA'!X17</f>
        <v>4632327.1927467603</v>
      </c>
      <c r="W7" s="75">
        <f>'[7]Data for charts RNG NA'!Y17</f>
        <v>4631480.7521832762</v>
      </c>
      <c r="X7" s="75">
        <f>'[7]Data for charts RNG NA'!Z17</f>
        <v>4608685.5001752321</v>
      </c>
      <c r="Y7" s="75">
        <f>'[7]Data for charts RNG NA'!AA17</f>
        <v>4617724.808869618</v>
      </c>
      <c r="Z7" s="75">
        <f>'[7]Data for charts RNG NA'!AB17</f>
        <v>4639645.8941496648</v>
      </c>
      <c r="AA7" s="75">
        <f>'[7]Data for charts RNG NA'!AC17</f>
        <v>4667455.4061241858</v>
      </c>
      <c r="AB7" s="75">
        <f>'[7]Data for charts RNG NA'!AD17</f>
        <v>4674029.7041536635</v>
      </c>
      <c r="AC7" s="121">
        <f>'[7]Data for charts RNG NA'!AE17</f>
        <v>4680168.7749741906</v>
      </c>
    </row>
    <row r="8" spans="1:30" ht="24.75" customHeight="1" x14ac:dyDescent="0.25">
      <c r="B8" s="83" t="s">
        <v>110</v>
      </c>
      <c r="C8" s="77">
        <f>'[7]Data for charts HHP Policy'!E17</f>
        <v>5523526.3702548621</v>
      </c>
      <c r="D8" s="75">
        <f>'[7]Data for charts HHP Policy'!F17</f>
        <v>5414834.1467033476</v>
      </c>
      <c r="E8" s="75">
        <f>'[7]Data for charts HHP Policy'!G17</f>
        <v>5401776.3929332942</v>
      </c>
      <c r="F8" s="75">
        <f>'[7]Data for charts HHP Policy'!H17</f>
        <v>5301630.8857229566</v>
      </c>
      <c r="G8" s="75">
        <f>'[7]Data for charts HHP Policy'!I17</f>
        <v>5103109.701213791</v>
      </c>
      <c r="H8" s="75">
        <f>'[7]Data for charts HHP Policy'!J17</f>
        <v>4930557.3623776231</v>
      </c>
      <c r="I8" s="75">
        <f>'[7]Data for charts HHP Policy'!K17</f>
        <v>4677167.4946525898</v>
      </c>
      <c r="J8" s="75">
        <f>'[7]Data for charts HHP Policy'!L17</f>
        <v>4505582.6799002141</v>
      </c>
      <c r="K8" s="75">
        <f>'[7]Data for charts HHP Policy'!M17</f>
        <v>4222607.6490713554</v>
      </c>
      <c r="L8" s="75">
        <f>'[7]Data for charts HHP Policy'!N17</f>
        <v>3940745.7539202115</v>
      </c>
      <c r="M8" s="75">
        <f>'[7]Data for charts HHP Policy'!O17</f>
        <v>3727301.525327458</v>
      </c>
      <c r="N8" s="75">
        <f>'[7]Data for charts HHP Policy'!P17</f>
        <v>3506740.0942937527</v>
      </c>
      <c r="O8" s="75">
        <f>'[7]Data for charts HHP Policy'!Q17</f>
        <v>3316306.1843120605</v>
      </c>
      <c r="P8" s="75">
        <f>'[7]Data for charts HHP Policy'!R17</f>
        <v>3062313.228786137</v>
      </c>
      <c r="Q8" s="75">
        <f>'[7]Data for charts HHP Policy'!S17</f>
        <v>2865150.170411407</v>
      </c>
      <c r="R8" s="75">
        <f>'[7]Data for charts HHP Policy'!T17</f>
        <v>2681025.9781580884</v>
      </c>
      <c r="S8" s="75">
        <f>'[7]Data for charts HHP Policy'!U17</f>
        <v>2514781.9293449679</v>
      </c>
      <c r="T8" s="75">
        <f>'[7]Data for charts HHP Policy'!V17</f>
        <v>2307657.25306712</v>
      </c>
      <c r="U8" s="75">
        <f>'[7]Data for charts HHP Policy'!W17</f>
        <v>2117221.6369038848</v>
      </c>
      <c r="V8" s="75">
        <f>'[7]Data for charts HHP Policy'!X17</f>
        <v>2019180.0070441312</v>
      </c>
      <c r="W8" s="75">
        <f>'[7]Data for charts HHP Policy'!Y17</f>
        <v>1867561.2746355913</v>
      </c>
      <c r="X8" s="75">
        <f>'[7]Data for charts HHP Policy'!Z17</f>
        <v>1719524.3217370387</v>
      </c>
      <c r="Y8" s="75">
        <f>'[7]Data for charts HHP Policy'!AA17</f>
        <v>1629431.5622859818</v>
      </c>
      <c r="Z8" s="75">
        <f>'[7]Data for charts HHP Policy'!AB17</f>
        <v>1538438.170165003</v>
      </c>
      <c r="AA8" s="75">
        <f>'[7]Data for charts HHP Policy'!AC17</f>
        <v>1480231.7158203167</v>
      </c>
      <c r="AB8" s="75">
        <f>'[7]Data for charts HHP Policy'!AD17</f>
        <v>1393412.6430222779</v>
      </c>
      <c r="AC8" s="121">
        <f>'[7]Data for charts HHP Policy'!AE17</f>
        <v>1332568.0041824973</v>
      </c>
    </row>
    <row r="9" spans="1:30" ht="24.75" customHeight="1" x14ac:dyDescent="0.25">
      <c r="B9" s="83" t="s">
        <v>197</v>
      </c>
      <c r="C9" s="77">
        <f>'[7]Data for charts Zero Growth'!E17</f>
        <v>5536239.2669644868</v>
      </c>
      <c r="D9" s="75">
        <f>'[7]Data for charts Zero Growth'!F17</f>
        <v>5369298.6137537286</v>
      </c>
      <c r="E9" s="75">
        <f>'[7]Data for charts Zero Growth'!G17</f>
        <v>5384408.4938253546</v>
      </c>
      <c r="F9" s="75">
        <f>'[7]Data for charts Zero Growth'!H17</f>
        <v>5333828.8366558198</v>
      </c>
      <c r="G9" s="75">
        <f>'[7]Data for charts Zero Growth'!I17</f>
        <v>5209259.9795371331</v>
      </c>
      <c r="H9" s="75">
        <f>'[7]Data for charts Zero Growth'!J17</f>
        <v>5140028.3481062278</v>
      </c>
      <c r="I9" s="75">
        <f>'[7]Data for charts Zero Growth'!K17</f>
        <v>5019801.7496499978</v>
      </c>
      <c r="J9" s="75">
        <f>'[7]Data for charts Zero Growth'!L17</f>
        <v>4994051.0365495412</v>
      </c>
      <c r="K9" s="75">
        <f>'[7]Data for charts Zero Growth'!M17</f>
        <v>4885102.8653574381</v>
      </c>
      <c r="L9" s="75">
        <f>'[7]Data for charts Zero Growth'!N17</f>
        <v>4781932.4661974143</v>
      </c>
      <c r="M9" s="75">
        <f>'[7]Data for charts Zero Growth'!O17</f>
        <v>4767348.8311457941</v>
      </c>
      <c r="N9" s="75">
        <f>'[7]Data for charts Zero Growth'!P17</f>
        <v>4751971.6942321965</v>
      </c>
      <c r="O9" s="75">
        <f>'[7]Data for charts Zero Growth'!Q17</f>
        <v>4778103.3381808875</v>
      </c>
      <c r="P9" s="75">
        <f>'[7]Data for charts Zero Growth'!R17</f>
        <v>4736814.9250137284</v>
      </c>
      <c r="Q9" s="75">
        <f>'[7]Data for charts Zero Growth'!S17</f>
        <v>4742053.582363829</v>
      </c>
      <c r="R9" s="75">
        <f>'[7]Data for charts Zero Growth'!T17</f>
        <v>4741892.0616809158</v>
      </c>
      <c r="S9" s="75">
        <f>'[7]Data for charts Zero Growth'!U17</f>
        <v>4766346.607581974</v>
      </c>
      <c r="T9" s="75">
        <f>'[7]Data for charts Zero Growth'!V17</f>
        <v>4735705.6677593272</v>
      </c>
      <c r="U9" s="75">
        <f>'[7]Data for charts Zero Growth'!W17</f>
        <v>4707718.0350410827</v>
      </c>
      <c r="V9" s="75">
        <f>'[7]Data for charts Zero Growth'!X17</f>
        <v>4751972.0893128775</v>
      </c>
      <c r="W9" s="75">
        <f>'[7]Data for charts Zero Growth'!Y17</f>
        <v>4757160.5310975043</v>
      </c>
      <c r="X9" s="75">
        <f>'[7]Data for charts Zero Growth'!Z17</f>
        <v>4739110.291086751</v>
      </c>
      <c r="Y9" s="75">
        <f>'[7]Data for charts Zero Growth'!AA17</f>
        <v>4751648.9878415307</v>
      </c>
      <c r="Z9" s="75">
        <f>'[7]Data for charts Zero Growth'!AB17</f>
        <v>4776566.9701390807</v>
      </c>
      <c r="AA9" s="75">
        <f>'[7]Data for charts Zero Growth'!AC17</f>
        <v>4807012.5413278705</v>
      </c>
      <c r="AB9" s="75">
        <f>'[7]Data for charts Zero Growth'!AD17</f>
        <v>4815995.1507967301</v>
      </c>
      <c r="AC9" s="121">
        <f>'[7]Data for charts Zero Growth'!AE17</f>
        <v>4825022.4943211516</v>
      </c>
    </row>
    <row r="10" spans="1:30" ht="24.75" customHeight="1" x14ac:dyDescent="0.25">
      <c r="B10" s="83" t="s">
        <v>198</v>
      </c>
      <c r="C10" s="77">
        <f>'[7]Data for charts High Price'!E17</f>
        <v>5535439.815659578</v>
      </c>
      <c r="D10" s="75">
        <f>'[7]Data for charts High Price'!F17</f>
        <v>5366565.1068598917</v>
      </c>
      <c r="E10" s="75">
        <f>'[7]Data for charts High Price'!G17</f>
        <v>5379641.4014606168</v>
      </c>
      <c r="F10" s="75">
        <f>'[7]Data for charts High Price'!H17</f>
        <v>5326560.7975161728</v>
      </c>
      <c r="G10" s="75">
        <f>'[7]Data for charts High Price'!I17</f>
        <v>5198779.0977883376</v>
      </c>
      <c r="H10" s="75">
        <f>'[7]Data for charts High Price'!J17</f>
        <v>5126084.5898802653</v>
      </c>
      <c r="I10" s="75">
        <f>'[7]Data for charts High Price'!K17</f>
        <v>5002004.0043812506</v>
      </c>
      <c r="J10" s="75">
        <f>'[7]Data for charts High Price'!L17</f>
        <v>4971673.4343695436</v>
      </c>
      <c r="K10" s="75">
        <f>'[7]Data for charts High Price'!M17</f>
        <v>4858142.7461948832</v>
      </c>
      <c r="L10" s="75">
        <f>'[7]Data for charts High Price'!N17</f>
        <v>4750375.9843712943</v>
      </c>
      <c r="M10" s="75">
        <f>'[7]Data for charts High Price'!O17</f>
        <v>4731619.2205204563</v>
      </c>
      <c r="N10" s="75">
        <f>'[7]Data for charts High Price'!P17</f>
        <v>4713053.7525668452</v>
      </c>
      <c r="O10" s="75">
        <f>'[7]Data for charts High Price'!Q17</f>
        <v>4735971.1495739836</v>
      </c>
      <c r="P10" s="75">
        <f>'[7]Data for charts High Price'!R17</f>
        <v>4685193.2115836348</v>
      </c>
      <c r="Q10" s="75">
        <f>'[7]Data for charts High Price'!S17</f>
        <v>4674380.761049523</v>
      </c>
      <c r="R10" s="75">
        <f>'[7]Data for charts High Price'!T17</f>
        <v>4659936.8794918638</v>
      </c>
      <c r="S10" s="75">
        <f>'[7]Data for charts High Price'!U17</f>
        <v>4671875.2737648729</v>
      </c>
      <c r="T10" s="75">
        <f>'[7]Data for charts High Price'!V17</f>
        <v>4630434.2122133095</v>
      </c>
      <c r="U10" s="75">
        <f>'[7]Data for charts High Price'!W17</f>
        <v>4593865.5553115206</v>
      </c>
      <c r="V10" s="75">
        <f>'[7]Data for charts High Price'!X17</f>
        <v>4631043.8703153562</v>
      </c>
      <c r="W10" s="75">
        <f>'[7]Data for charts High Price'!Y17</f>
        <v>4630261.2394992681</v>
      </c>
      <c r="X10" s="75">
        <f>'[7]Data for charts High Price'!Z17</f>
        <v>4607464.6843246697</v>
      </c>
      <c r="Y10" s="75">
        <f>'[7]Data for charts High Price'!AA17</f>
        <v>4616502.7116153017</v>
      </c>
      <c r="Z10" s="75">
        <f>'[7]Data for charts High Price'!AB17</f>
        <v>4638422.5345488861</v>
      </c>
      <c r="AA10" s="75">
        <f>'[7]Data for charts High Price'!AC17</f>
        <v>4666230.79545685</v>
      </c>
      <c r="AB10" s="75">
        <f>'[7]Data for charts High Price'!AD17</f>
        <v>4672803.876026147</v>
      </c>
      <c r="AC10" s="121">
        <f>'[7]Data for charts High Price'!AE17</f>
        <v>4678941.7634765329</v>
      </c>
    </row>
    <row r="11" spans="1:30" ht="24.6" customHeight="1" x14ac:dyDescent="0.25">
      <c r="B11" s="84" t="s">
        <v>199</v>
      </c>
      <c r="C11" s="77">
        <v>4971392.4031451121</v>
      </c>
      <c r="D11" s="75">
        <v>4566744.1842844635</v>
      </c>
      <c r="E11" s="75">
        <v>4162095.9654238145</v>
      </c>
      <c r="F11" s="75">
        <v>3757447.7465631659</v>
      </c>
      <c r="G11" s="75">
        <v>3352799.5277025173</v>
      </c>
      <c r="H11" s="75">
        <v>2948151.3088418688</v>
      </c>
      <c r="I11" s="75">
        <v>2543503.0899812202</v>
      </c>
      <c r="J11" s="75">
        <v>2439450.6908456245</v>
      </c>
      <c r="K11" s="75">
        <v>2335398.2917100289</v>
      </c>
      <c r="L11" s="75">
        <v>2231345.8925744337</v>
      </c>
      <c r="M11" s="75">
        <v>2127293.493438838</v>
      </c>
      <c r="N11" s="75">
        <v>2023241.0943032426</v>
      </c>
      <c r="O11" s="75">
        <v>1919188.6951676474</v>
      </c>
      <c r="P11" s="75">
        <v>1815136.296032052</v>
      </c>
      <c r="Q11" s="75">
        <v>1711083.8968964568</v>
      </c>
      <c r="R11" s="75">
        <v>1607031.4977608614</v>
      </c>
      <c r="S11" s="75">
        <v>1502979.0986252662</v>
      </c>
      <c r="T11" s="75">
        <v>1398926.699489671</v>
      </c>
      <c r="U11" s="75">
        <v>1294874.3003540756</v>
      </c>
      <c r="V11" s="75">
        <v>1144576.3904915492</v>
      </c>
      <c r="W11" s="75">
        <v>994278.48062902247</v>
      </c>
      <c r="X11" s="75">
        <v>843980.57076649577</v>
      </c>
      <c r="Y11" s="75">
        <v>693682.66090396908</v>
      </c>
      <c r="Z11" s="75">
        <v>543384.75104144251</v>
      </c>
      <c r="AA11" s="75">
        <v>393086.84117891581</v>
      </c>
      <c r="AB11" s="75">
        <v>242788.93131638912</v>
      </c>
      <c r="AC11" s="121">
        <v>92491.021453862457</v>
      </c>
    </row>
    <row r="12" spans="1:30" ht="24.6" customHeight="1" x14ac:dyDescent="0.25">
      <c r="B12" s="84" t="s">
        <v>200</v>
      </c>
      <c r="C12" s="77">
        <v>5639040.2782938769</v>
      </c>
      <c r="D12" s="75">
        <v>5631456.3704203824</v>
      </c>
      <c r="E12" s="75">
        <v>5723261.054860495</v>
      </c>
      <c r="F12" s="75">
        <v>5750626.1876544086</v>
      </c>
      <c r="G12" s="75">
        <v>5788211.2421125192</v>
      </c>
      <c r="H12" s="75">
        <v>5798021.1159447031</v>
      </c>
      <c r="I12" s="75">
        <v>5836843.8930448443</v>
      </c>
      <c r="J12" s="75">
        <v>5880558.0174015006</v>
      </c>
      <c r="K12" s="75">
        <v>5933578.1145098247</v>
      </c>
      <c r="L12" s="75">
        <v>5914995.3455424048</v>
      </c>
      <c r="M12" s="75">
        <v>5938638.4525681697</v>
      </c>
      <c r="N12" s="75">
        <v>5954073.220591018</v>
      </c>
      <c r="O12" s="75">
        <v>6001429.1973942462</v>
      </c>
      <c r="P12" s="75">
        <v>5990979.4425060414</v>
      </c>
      <c r="Q12" s="75">
        <v>6015635.8247765368</v>
      </c>
      <c r="R12" s="75">
        <v>6046108.2402107744</v>
      </c>
      <c r="S12" s="75">
        <v>6086955.8412518306</v>
      </c>
      <c r="T12" s="75">
        <v>6081405.5632785866</v>
      </c>
      <c r="U12" s="75">
        <v>6064545.4700621711</v>
      </c>
      <c r="V12" s="75">
        <v>6127186.7762489766</v>
      </c>
      <c r="W12" s="75">
        <v>6158252.7675951691</v>
      </c>
      <c r="X12" s="75">
        <v>6163122.6336440109</v>
      </c>
      <c r="Y12" s="75">
        <v>6197699.9214453753</v>
      </c>
      <c r="Z12" s="75">
        <v>6228837.4590591257</v>
      </c>
      <c r="AA12" s="75">
        <v>6279465.4069425128</v>
      </c>
      <c r="AB12" s="75">
        <v>6296833.9040538017</v>
      </c>
      <c r="AC12" s="121">
        <v>6323367.9551835805</v>
      </c>
    </row>
    <row r="13" spans="1:30" ht="24.6" customHeight="1" thickBot="1" x14ac:dyDescent="0.3">
      <c r="B13" s="85" t="s">
        <v>201</v>
      </c>
      <c r="C13" s="122">
        <v>5485545.702514709</v>
      </c>
      <c r="D13" s="123">
        <v>5373671.0999748036</v>
      </c>
      <c r="E13" s="123">
        <v>5387911.2464977046</v>
      </c>
      <c r="F13" s="123">
        <v>5336414.8940860359</v>
      </c>
      <c r="G13" s="123">
        <v>5218558.8597065648</v>
      </c>
      <c r="H13" s="123">
        <v>5148163.9454895258</v>
      </c>
      <c r="I13" s="123">
        <v>5033196.6803634092</v>
      </c>
      <c r="J13" s="123">
        <v>5004958.016839209</v>
      </c>
      <c r="K13" s="123">
        <v>4898655.9862900656</v>
      </c>
      <c r="L13" s="123">
        <v>4795260.8342731213</v>
      </c>
      <c r="M13" s="123">
        <v>4773287.9618788818</v>
      </c>
      <c r="N13" s="123">
        <v>4756893.7258454645</v>
      </c>
      <c r="O13" s="123">
        <v>4780485.1424092837</v>
      </c>
      <c r="P13" s="123">
        <v>4739442.7735896241</v>
      </c>
      <c r="Q13" s="123">
        <v>4743224.8250963977</v>
      </c>
      <c r="R13" s="123">
        <v>4741317.8875612747</v>
      </c>
      <c r="S13" s="123">
        <v>4763517.0721863946</v>
      </c>
      <c r="T13" s="123">
        <v>4732840.7209361857</v>
      </c>
      <c r="U13" s="123">
        <v>4705509.3457581345</v>
      </c>
      <c r="V13" s="123">
        <v>4746792.957761284</v>
      </c>
      <c r="W13" s="123">
        <v>4750226.4863263769</v>
      </c>
      <c r="X13" s="123">
        <v>4731803.9381426135</v>
      </c>
      <c r="Y13" s="123">
        <v>4742795.0677816821</v>
      </c>
      <c r="Z13" s="123">
        <v>4766211.3902399307</v>
      </c>
      <c r="AA13" s="123">
        <v>4794332.7526088944</v>
      </c>
      <c r="AB13" s="123">
        <v>4802565.9017148241</v>
      </c>
      <c r="AC13" s="124">
        <v>4810444.4678808069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O101"/>
  <sheetViews>
    <sheetView zoomScale="90" zoomScaleNormal="90" zoomScaleSheetLayoutView="90" workbookViewId="0">
      <pane xSplit="3" ySplit="7" topLeftCell="D8" activePane="bottomRight" state="frozen"/>
      <selection activeCell="Q37" sqref="Q37"/>
      <selection pane="topRight" activeCell="Q37" sqref="Q37"/>
      <selection pane="bottomLeft" activeCell="Q37" sqref="Q37"/>
      <selection pane="bottomRight" activeCell="Q37" sqref="Q37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8" width="11.28515625" style="86" customWidth="1"/>
    <col min="19" max="19" width="13.140625" style="86" customWidth="1"/>
    <col min="20" max="21" width="12.42578125" style="86" customWidth="1"/>
    <col min="22" max="22" width="1.140625" style="86" customWidth="1"/>
    <col min="23" max="23" width="1" style="86" customWidth="1"/>
    <col min="24" max="24" width="10" style="86" customWidth="1"/>
    <col min="25" max="25" width="15.140625" style="58" customWidth="1"/>
    <col min="26" max="30" width="13.7109375" style="86" customWidth="1"/>
    <col min="31" max="31" width="13.28515625" style="86" customWidth="1"/>
    <col min="32" max="37" width="13.7109375" style="86" customWidth="1"/>
    <col min="38" max="47" width="10.42578125" style="86" customWidth="1"/>
    <col min="48" max="48" width="9.42578125" style="86" customWidth="1"/>
    <col min="49" max="49" width="9.7109375" style="86" customWidth="1"/>
    <col min="50" max="51" width="11.42578125" style="86" customWidth="1"/>
    <col min="52" max="52" width="11.42578125" style="205" customWidth="1"/>
    <col min="53" max="53" width="10.85546875" style="86" customWidth="1"/>
    <col min="54" max="54" width="9.7109375" style="86" customWidth="1"/>
    <col min="55" max="55" width="10.42578125" style="86" customWidth="1"/>
    <col min="56" max="56" width="10.28515625" style="86" customWidth="1"/>
    <col min="57" max="57" width="9.28515625" style="86" customWidth="1"/>
    <col min="58" max="59" width="14.28515625" style="86" customWidth="1"/>
    <col min="60" max="60" width="11.5703125" style="176" bestFit="1" customWidth="1"/>
    <col min="61" max="61" width="13.42578125" style="86" customWidth="1"/>
    <col min="62" max="62" width="10.5703125" style="86" customWidth="1"/>
    <col min="63" max="63" width="12.5703125" style="133" customWidth="1"/>
    <col min="64" max="64" width="11.5703125" style="86" customWidth="1"/>
    <col min="65" max="65" width="8.7109375" style="86"/>
    <col min="66" max="66" width="10.5703125" style="86" customWidth="1"/>
    <col min="67" max="16384" width="8.7109375" style="86"/>
  </cols>
  <sheetData>
    <row r="1" spans="1:63" ht="15.75" thickBot="1" x14ac:dyDescent="0.3">
      <c r="D1" s="1" t="s">
        <v>0</v>
      </c>
      <c r="E1" s="2"/>
      <c r="F1" s="2"/>
      <c r="G1" s="2"/>
      <c r="H1" s="2"/>
      <c r="I1" s="2"/>
      <c r="J1" s="3"/>
      <c r="Z1" s="1" t="s">
        <v>0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4"/>
      <c r="BA1" s="2"/>
      <c r="BB1" s="2"/>
      <c r="BC1" s="3"/>
    </row>
    <row r="2" spans="1:63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91"/>
      <c r="AV2" s="4"/>
      <c r="AW2" s="4"/>
      <c r="AX2" s="4"/>
      <c r="AY2" s="4"/>
      <c r="AZ2" s="203"/>
      <c r="BA2" s="4"/>
    </row>
    <row r="3" spans="1:63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92"/>
      <c r="AV3" s="113"/>
      <c r="AW3" s="113"/>
      <c r="AX3" s="113"/>
      <c r="AY3" s="113"/>
      <c r="AZ3" s="204"/>
      <c r="BA3" s="113"/>
    </row>
    <row r="4" spans="1:63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92"/>
      <c r="AV4" s="113"/>
      <c r="AW4" s="137"/>
      <c r="AX4" s="113"/>
      <c r="AY4" s="113"/>
      <c r="AZ4" s="204"/>
      <c r="BA4" s="113"/>
      <c r="BD4" s="137"/>
    </row>
    <row r="5" spans="1:63" ht="26.25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322"/>
      <c r="V5" s="138"/>
      <c r="Z5" s="137"/>
      <c r="AA5" s="6"/>
      <c r="AB5" s="141"/>
      <c r="AC5" s="141"/>
      <c r="AD5" s="142"/>
      <c r="AE5" s="141"/>
      <c r="AF5" s="141"/>
      <c r="AG5" s="141"/>
      <c r="AH5" s="141"/>
      <c r="AI5" s="141"/>
      <c r="AJ5" s="141"/>
      <c r="AK5" s="141"/>
      <c r="AL5" s="21" t="s">
        <v>66</v>
      </c>
      <c r="AM5" s="21" t="s">
        <v>63</v>
      </c>
      <c r="AN5" s="21" t="s">
        <v>64</v>
      </c>
      <c r="AO5" s="21" t="s">
        <v>65</v>
      </c>
      <c r="AP5" s="21" t="s">
        <v>83</v>
      </c>
      <c r="AQ5" s="21" t="s">
        <v>68</v>
      </c>
      <c r="AR5" s="21" t="s">
        <v>67</v>
      </c>
      <c r="AS5" s="21" t="s">
        <v>84</v>
      </c>
      <c r="AT5" s="21" t="s">
        <v>69</v>
      </c>
      <c r="AU5" s="36"/>
      <c r="AV5" s="137"/>
      <c r="AX5" s="26"/>
      <c r="AY5" s="26"/>
      <c r="AZ5" s="35"/>
      <c r="BA5" s="26"/>
      <c r="BB5" s="143"/>
      <c r="BC5" s="143"/>
      <c r="BD5" s="137"/>
    </row>
    <row r="6" spans="1:63" ht="75.75" customHeight="1" x14ac:dyDescent="0.25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47</v>
      </c>
      <c r="K6" s="9" t="s">
        <v>54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90</v>
      </c>
      <c r="T6" s="7" t="s">
        <v>89</v>
      </c>
      <c r="U6" s="9" t="s">
        <v>53</v>
      </c>
      <c r="V6" s="138"/>
      <c r="X6" s="23" t="s">
        <v>3</v>
      </c>
      <c r="Y6" s="23" t="s">
        <v>135</v>
      </c>
      <c r="Z6" s="27" t="s">
        <v>56</v>
      </c>
      <c r="AA6" s="28" t="s">
        <v>57</v>
      </c>
      <c r="AB6" s="28" t="s">
        <v>58</v>
      </c>
      <c r="AC6" s="28" t="s">
        <v>59</v>
      </c>
      <c r="AD6" s="28" t="s">
        <v>60</v>
      </c>
      <c r="AE6" s="29" t="s">
        <v>61</v>
      </c>
      <c r="AF6" s="24" t="s">
        <v>62</v>
      </c>
      <c r="AG6" s="19" t="s">
        <v>78</v>
      </c>
      <c r="AH6" s="19" t="s">
        <v>79</v>
      </c>
      <c r="AI6" s="19" t="s">
        <v>80</v>
      </c>
      <c r="AJ6" s="19" t="s">
        <v>81</v>
      </c>
      <c r="AK6" s="19" t="s">
        <v>9</v>
      </c>
      <c r="AL6" s="19" t="s">
        <v>71</v>
      </c>
      <c r="AM6" s="19" t="s">
        <v>72</v>
      </c>
      <c r="AN6" s="19" t="s">
        <v>73</v>
      </c>
      <c r="AO6" s="19" t="s">
        <v>74</v>
      </c>
      <c r="AP6" s="19" t="s">
        <v>82</v>
      </c>
      <c r="AQ6" s="19" t="s">
        <v>75</v>
      </c>
      <c r="AR6" s="19" t="s">
        <v>76</v>
      </c>
      <c r="AS6" s="19" t="s">
        <v>85</v>
      </c>
      <c r="AT6" s="19" t="s">
        <v>77</v>
      </c>
      <c r="AU6" s="46" t="s">
        <v>134</v>
      </c>
      <c r="AV6" s="20" t="s">
        <v>87</v>
      </c>
      <c r="AW6" s="22" t="s">
        <v>88</v>
      </c>
      <c r="AZ6" s="86"/>
      <c r="BH6" s="86"/>
      <c r="BK6" s="86"/>
    </row>
    <row r="7" spans="1:63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7"/>
      <c r="U7" s="14"/>
      <c r="V7" s="138"/>
      <c r="X7" s="47" t="s">
        <v>13</v>
      </c>
      <c r="Y7" s="47">
        <v>1</v>
      </c>
      <c r="Z7" s="49">
        <v>2</v>
      </c>
      <c r="AA7" s="53">
        <v>3</v>
      </c>
      <c r="AB7" s="49">
        <v>4</v>
      </c>
      <c r="AC7" s="53">
        <v>5</v>
      </c>
      <c r="AD7" s="49">
        <v>6</v>
      </c>
      <c r="AE7" s="53">
        <v>7</v>
      </c>
      <c r="AF7" s="49">
        <v>8</v>
      </c>
      <c r="AG7" s="53">
        <v>9</v>
      </c>
      <c r="AH7" s="49">
        <v>10</v>
      </c>
      <c r="AI7" s="53">
        <v>11</v>
      </c>
      <c r="AJ7" s="49">
        <v>12</v>
      </c>
      <c r="AK7" s="53">
        <v>13</v>
      </c>
      <c r="AL7" s="49">
        <v>14</v>
      </c>
      <c r="AM7" s="53">
        <v>15</v>
      </c>
      <c r="AN7" s="49">
        <v>16</v>
      </c>
      <c r="AO7" s="53">
        <v>17</v>
      </c>
      <c r="AP7" s="49">
        <v>18</v>
      </c>
      <c r="AQ7" s="53">
        <v>19</v>
      </c>
      <c r="AR7" s="49">
        <v>20</v>
      </c>
      <c r="AS7" s="53">
        <v>21</v>
      </c>
      <c r="AT7" s="49">
        <v>22</v>
      </c>
      <c r="AU7" s="53">
        <v>23</v>
      </c>
      <c r="AV7" s="49">
        <v>24</v>
      </c>
      <c r="AW7" s="47">
        <v>25</v>
      </c>
      <c r="AZ7" s="86"/>
      <c r="BH7" s="86"/>
      <c r="BK7" s="86"/>
    </row>
    <row r="8" spans="1:63" x14ac:dyDescent="0.25">
      <c r="A8" s="150"/>
      <c r="B8" s="16" t="s">
        <v>14</v>
      </c>
      <c r="C8" s="17"/>
      <c r="D8" s="151">
        <v>464.35899999999998</v>
      </c>
      <c r="E8" s="151">
        <v>0</v>
      </c>
      <c r="F8" s="151">
        <v>447.05700000000002</v>
      </c>
      <c r="G8" s="152">
        <v>2.5</v>
      </c>
      <c r="H8" s="153">
        <v>85</v>
      </c>
      <c r="I8" s="154">
        <f t="shared" ref="I8:I34" si="0">SUM(D8:H8)</f>
        <v>998.91599999999994</v>
      </c>
      <c r="J8" s="155">
        <v>994.98421999999994</v>
      </c>
      <c r="K8" s="156">
        <f t="shared" ref="K8:K24" si="1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2">SUM(M8:P8)</f>
        <v>15.538125107818678</v>
      </c>
      <c r="R8" s="161">
        <f t="shared" ref="R8:R24" si="3">J8</f>
        <v>994.98421999999994</v>
      </c>
      <c r="S8" s="161">
        <f t="shared" ref="S8:S34" si="4">J8-AV8</f>
        <v>993.74018104682443</v>
      </c>
      <c r="T8" s="161">
        <f t="shared" ref="T8:T34" si="5">J8-AW8-AV8</f>
        <v>987.94770647233224</v>
      </c>
      <c r="U8" s="156">
        <f t="shared" ref="U8:U24" si="6">I8+Q8-R8</f>
        <v>19.469905107818704</v>
      </c>
      <c r="V8" s="138"/>
      <c r="X8" s="162" t="str">
        <f t="shared" ref="X8:X24" si="7">B8</f>
        <v>2024-25</v>
      </c>
      <c r="Y8" s="193">
        <f t="shared" ref="Y8:Y34" si="8">523.6-(D8+SUM(AM8:AT8))</f>
        <v>59.241000000000042</v>
      </c>
      <c r="Z8" s="164"/>
      <c r="AA8" s="164"/>
      <c r="AB8" s="164"/>
      <c r="AC8" s="164"/>
      <c r="AD8" s="164"/>
      <c r="AE8" s="164"/>
      <c r="AF8" s="165">
        <f>'RNG by Scenario'!U15</f>
        <v>0</v>
      </c>
      <c r="AG8" s="162"/>
      <c r="AH8" s="162"/>
      <c r="AI8" s="162"/>
      <c r="AJ8" s="162"/>
      <c r="AK8" s="162"/>
      <c r="AL8" s="162">
        <v>15</v>
      </c>
      <c r="AM8" s="162"/>
      <c r="AN8" s="162"/>
      <c r="AO8" s="162"/>
      <c r="AP8" s="162">
        <v>0</v>
      </c>
      <c r="AQ8" s="162"/>
      <c r="AR8" s="162"/>
      <c r="AS8" s="162"/>
      <c r="AT8" s="162"/>
      <c r="AU8" s="162">
        <f>SUM(AM8:AT8)</f>
        <v>0</v>
      </c>
      <c r="AV8" s="167">
        <v>1.2440389531754827</v>
      </c>
      <c r="AW8" s="168">
        <v>5.7924745744922319</v>
      </c>
      <c r="AZ8" s="86"/>
      <c r="BH8" s="86"/>
      <c r="BK8" s="86"/>
    </row>
    <row r="9" spans="1:63" x14ac:dyDescent="0.25">
      <c r="A9" s="150"/>
      <c r="B9" s="16" t="s">
        <v>15</v>
      </c>
      <c r="C9" s="17"/>
      <c r="D9" s="151">
        <v>464.35899999999998</v>
      </c>
      <c r="E9" s="151">
        <v>0</v>
      </c>
      <c r="F9" s="151">
        <v>447.05700000000002</v>
      </c>
      <c r="G9" s="152">
        <v>2.5</v>
      </c>
      <c r="H9" s="153">
        <v>85</v>
      </c>
      <c r="I9" s="154">
        <f t="shared" si="0"/>
        <v>998.91599999999994</v>
      </c>
      <c r="J9" s="155">
        <v>1003.6848100000002</v>
      </c>
      <c r="K9" s="156">
        <f t="shared" si="1"/>
        <v>-4.7688100000002578</v>
      </c>
      <c r="L9" s="157"/>
      <c r="M9" s="154">
        <v>21.222035606716283</v>
      </c>
      <c r="N9" s="158"/>
      <c r="O9" s="159"/>
      <c r="P9" s="160"/>
      <c r="Q9" s="154">
        <f t="shared" si="2"/>
        <v>21.222035606716283</v>
      </c>
      <c r="R9" s="161">
        <f t="shared" si="3"/>
        <v>1003.6848100000002</v>
      </c>
      <c r="S9" s="161">
        <f t="shared" si="4"/>
        <v>1000.3795012823806</v>
      </c>
      <c r="T9" s="161">
        <f t="shared" si="5"/>
        <v>989.14405334811227</v>
      </c>
      <c r="U9" s="156">
        <f t="shared" si="6"/>
        <v>16.453225606716046</v>
      </c>
      <c r="V9" s="138"/>
      <c r="X9" s="162" t="str">
        <f t="shared" si="7"/>
        <v>2025-26</v>
      </c>
      <c r="Y9" s="193">
        <f t="shared" si="8"/>
        <v>59.241000000000042</v>
      </c>
      <c r="Z9" s="164"/>
      <c r="AA9" s="164"/>
      <c r="AB9" s="164"/>
      <c r="AC9" s="164"/>
      <c r="AD9" s="164"/>
      <c r="AE9" s="164"/>
      <c r="AF9" s="165">
        <f>'RNG by Scenario'!U16</f>
        <v>0.82191780821917804</v>
      </c>
      <c r="AG9" s="162"/>
      <c r="AH9" s="162"/>
      <c r="AI9" s="162"/>
      <c r="AJ9" s="162"/>
      <c r="AK9" s="162">
        <v>30</v>
      </c>
      <c r="AL9" s="162">
        <v>15</v>
      </c>
      <c r="AM9" s="162"/>
      <c r="AN9" s="162"/>
      <c r="AO9" s="162"/>
      <c r="AP9" s="162">
        <v>0</v>
      </c>
      <c r="AQ9" s="162"/>
      <c r="AR9" s="162"/>
      <c r="AS9" s="162"/>
      <c r="AT9" s="162"/>
      <c r="AU9" s="162">
        <f t="shared" ref="AU9:AU34" si="9">SUM(AM9:AT9)</f>
        <v>0</v>
      </c>
      <c r="AV9" s="167">
        <v>3.3053087176195444</v>
      </c>
      <c r="AW9" s="168">
        <v>11.235447934268368</v>
      </c>
      <c r="AZ9" s="86"/>
      <c r="BH9" s="86"/>
      <c r="BK9" s="86"/>
    </row>
    <row r="10" spans="1:63" x14ac:dyDescent="0.25">
      <c r="A10" s="150"/>
      <c r="B10" s="16" t="s">
        <v>16</v>
      </c>
      <c r="C10" s="17"/>
      <c r="D10" s="151">
        <v>463.77900000000005</v>
      </c>
      <c r="E10" s="151">
        <v>0</v>
      </c>
      <c r="F10" s="151">
        <v>447.05700000000002</v>
      </c>
      <c r="G10" s="152">
        <v>2.5</v>
      </c>
      <c r="H10" s="153">
        <v>85</v>
      </c>
      <c r="I10" s="154">
        <f t="shared" si="0"/>
        <v>998.33600000000001</v>
      </c>
      <c r="J10" s="155">
        <v>1011.47689</v>
      </c>
      <c r="K10" s="156">
        <f t="shared" si="1"/>
        <v>-13.140890000000013</v>
      </c>
      <c r="L10" s="157"/>
      <c r="M10" s="154">
        <v>27.129068832316101</v>
      </c>
      <c r="N10" s="158"/>
      <c r="O10" s="159"/>
      <c r="P10" s="160"/>
      <c r="Q10" s="154">
        <f t="shared" si="2"/>
        <v>27.129068832316101</v>
      </c>
      <c r="R10" s="161">
        <f t="shared" si="3"/>
        <v>1011.47689</v>
      </c>
      <c r="S10" s="161">
        <f t="shared" si="4"/>
        <v>1005.1985278663308</v>
      </c>
      <c r="T10" s="161">
        <f t="shared" si="5"/>
        <v>986.62347383903978</v>
      </c>
      <c r="U10" s="156">
        <f t="shared" si="6"/>
        <v>13.988178832316066</v>
      </c>
      <c r="V10" s="138"/>
      <c r="X10" s="162" t="str">
        <f t="shared" si="7"/>
        <v>2026-27</v>
      </c>
      <c r="Y10" s="193">
        <f t="shared" si="8"/>
        <v>59.82099999999997</v>
      </c>
      <c r="Z10" s="164"/>
      <c r="AA10" s="164"/>
      <c r="AB10" s="164"/>
      <c r="AC10" s="164"/>
      <c r="AD10" s="164"/>
      <c r="AE10" s="164"/>
      <c r="AF10" s="165">
        <f>'RNG by Scenario'!U17</f>
        <v>0.82191780821917804</v>
      </c>
      <c r="AG10" s="162"/>
      <c r="AH10" s="162"/>
      <c r="AI10" s="162"/>
      <c r="AJ10" s="162"/>
      <c r="AK10" s="162">
        <v>30</v>
      </c>
      <c r="AL10" s="162">
        <v>15</v>
      </c>
      <c r="AM10" s="162"/>
      <c r="AN10" s="162"/>
      <c r="AO10" s="162"/>
      <c r="AP10" s="162">
        <v>0</v>
      </c>
      <c r="AQ10" s="162"/>
      <c r="AR10" s="162"/>
      <c r="AS10" s="162"/>
      <c r="AT10" s="162"/>
      <c r="AU10" s="162">
        <f t="shared" si="9"/>
        <v>0</v>
      </c>
      <c r="AV10" s="167">
        <v>6.278362133669229</v>
      </c>
      <c r="AW10" s="168">
        <v>18.575054027291021</v>
      </c>
      <c r="AZ10" s="86"/>
      <c r="BH10" s="86"/>
      <c r="BK10" s="86"/>
    </row>
    <row r="11" spans="1:63" x14ac:dyDescent="0.25">
      <c r="A11" s="150"/>
      <c r="B11" s="16" t="s">
        <v>17</v>
      </c>
      <c r="C11" s="17"/>
      <c r="D11" s="151">
        <v>463.77900000000005</v>
      </c>
      <c r="E11" s="151">
        <v>0</v>
      </c>
      <c r="F11" s="151">
        <v>447.05700000000002</v>
      </c>
      <c r="G11" s="152">
        <v>2.5</v>
      </c>
      <c r="H11" s="153">
        <v>85</v>
      </c>
      <c r="I11" s="154">
        <f t="shared" si="0"/>
        <v>998.33600000000001</v>
      </c>
      <c r="J11" s="155">
        <v>1019.3393100000002</v>
      </c>
      <c r="K11" s="156">
        <f t="shared" si="1"/>
        <v>-21.00331000000017</v>
      </c>
      <c r="L11" s="157"/>
      <c r="M11" s="154">
        <v>33.289625157163734</v>
      </c>
      <c r="N11" s="158"/>
      <c r="O11" s="159"/>
      <c r="P11" s="160"/>
      <c r="Q11" s="154">
        <f t="shared" si="2"/>
        <v>33.289625157163734</v>
      </c>
      <c r="R11" s="161">
        <f t="shared" si="3"/>
        <v>1019.3393100000002</v>
      </c>
      <c r="S11" s="161">
        <f t="shared" si="4"/>
        <v>1008.8371171557236</v>
      </c>
      <c r="T11" s="161">
        <f t="shared" si="5"/>
        <v>984.27936330367015</v>
      </c>
      <c r="U11" s="156">
        <f t="shared" si="6"/>
        <v>12.286315157163585</v>
      </c>
      <c r="V11" s="138"/>
      <c r="X11" s="162" t="str">
        <f t="shared" si="7"/>
        <v>2027-28</v>
      </c>
      <c r="Y11" s="193">
        <f t="shared" si="8"/>
        <v>59.82099999999997</v>
      </c>
      <c r="Z11" s="164"/>
      <c r="AA11" s="164"/>
      <c r="AB11" s="164"/>
      <c r="AC11" s="164"/>
      <c r="AD11" s="164"/>
      <c r="AE11" s="164"/>
      <c r="AF11" s="165">
        <f>'RNG by Scenario'!U18</f>
        <v>0.82191780821917804</v>
      </c>
      <c r="AG11" s="162"/>
      <c r="AH11" s="162"/>
      <c r="AI11" s="162"/>
      <c r="AJ11" s="162"/>
      <c r="AK11" s="162">
        <v>30</v>
      </c>
      <c r="AL11" s="162">
        <v>15</v>
      </c>
      <c r="AM11" s="162"/>
      <c r="AN11" s="162"/>
      <c r="AO11" s="162"/>
      <c r="AP11" s="162">
        <v>0</v>
      </c>
      <c r="AQ11" s="162"/>
      <c r="AR11" s="162"/>
      <c r="AS11" s="162"/>
      <c r="AT11" s="162"/>
      <c r="AU11" s="162">
        <f t="shared" si="9"/>
        <v>0</v>
      </c>
      <c r="AV11" s="167">
        <v>10.50219284427661</v>
      </c>
      <c r="AW11" s="168">
        <v>24.557753852053434</v>
      </c>
      <c r="AZ11" s="86"/>
      <c r="BH11" s="86"/>
      <c r="BK11" s="86"/>
    </row>
    <row r="12" spans="1:63" x14ac:dyDescent="0.25">
      <c r="A12" s="150"/>
      <c r="B12" s="16" t="s">
        <v>18</v>
      </c>
      <c r="C12" s="17"/>
      <c r="D12" s="151">
        <v>362.51900000000001</v>
      </c>
      <c r="E12" s="151">
        <v>0</v>
      </c>
      <c r="F12" s="151">
        <v>447.05700000000002</v>
      </c>
      <c r="G12" s="152">
        <v>2.5</v>
      </c>
      <c r="H12" s="153">
        <v>85</v>
      </c>
      <c r="I12" s="154">
        <f t="shared" si="0"/>
        <v>897.07600000000002</v>
      </c>
      <c r="J12" s="155">
        <v>1026.4849200000001</v>
      </c>
      <c r="K12" s="156">
        <f t="shared" si="1"/>
        <v>-129.40892000000008</v>
      </c>
      <c r="L12" s="157"/>
      <c r="M12" s="154">
        <v>39.704912943457749</v>
      </c>
      <c r="N12" s="158"/>
      <c r="O12" s="159"/>
      <c r="P12" s="160"/>
      <c r="Q12" s="154">
        <f t="shared" si="2"/>
        <v>39.704912943457749</v>
      </c>
      <c r="R12" s="161">
        <f t="shared" si="3"/>
        <v>1026.4849200000001</v>
      </c>
      <c r="S12" s="161">
        <f t="shared" si="4"/>
        <v>1010.3995259041312</v>
      </c>
      <c r="T12" s="161">
        <f t="shared" si="5"/>
        <v>979.82988087094918</v>
      </c>
      <c r="U12" s="156">
        <f t="shared" si="6"/>
        <v>-89.704007056542309</v>
      </c>
      <c r="V12" s="138"/>
      <c r="X12" s="162" t="str">
        <f t="shared" si="7"/>
        <v>2028-29</v>
      </c>
      <c r="Y12" s="193">
        <f t="shared" si="8"/>
        <v>127.44100000000003</v>
      </c>
      <c r="Z12" s="164"/>
      <c r="AA12" s="164"/>
      <c r="AB12" s="164"/>
      <c r="AC12" s="164"/>
      <c r="AD12" s="164"/>
      <c r="AE12" s="164"/>
      <c r="AF12" s="165">
        <f>'RNG by Scenario'!U19</f>
        <v>0.82191780821917804</v>
      </c>
      <c r="AG12" s="162">
        <v>4.74</v>
      </c>
      <c r="AH12" s="162"/>
      <c r="AI12" s="162"/>
      <c r="AJ12" s="162">
        <f>SUM(AG12:AI12)</f>
        <v>4.74</v>
      </c>
      <c r="AK12" s="162">
        <v>30</v>
      </c>
      <c r="AL12" s="162">
        <v>15</v>
      </c>
      <c r="AM12" s="162"/>
      <c r="AN12" s="162">
        <v>33.64</v>
      </c>
      <c r="AO12" s="162"/>
      <c r="AP12" s="162">
        <v>0</v>
      </c>
      <c r="AQ12" s="162"/>
      <c r="AR12" s="162"/>
      <c r="AS12" s="162"/>
      <c r="AT12" s="162"/>
      <c r="AU12" s="162">
        <f t="shared" si="9"/>
        <v>33.64</v>
      </c>
      <c r="AV12" s="167">
        <v>16.085394095868846</v>
      </c>
      <c r="AW12" s="168">
        <v>30.569645033182098</v>
      </c>
      <c r="AZ12" s="86"/>
      <c r="BH12" s="86"/>
      <c r="BK12" s="86"/>
    </row>
    <row r="13" spans="1:63" x14ac:dyDescent="0.25">
      <c r="A13" s="150"/>
      <c r="B13" s="16" t="s">
        <v>19</v>
      </c>
      <c r="C13" s="17"/>
      <c r="D13" s="151">
        <v>362.51900000000001</v>
      </c>
      <c r="E13" s="151">
        <v>0</v>
      </c>
      <c r="F13" s="151">
        <v>447.05700000000002</v>
      </c>
      <c r="G13" s="152">
        <v>2.5</v>
      </c>
      <c r="H13" s="153">
        <v>85</v>
      </c>
      <c r="I13" s="154">
        <f t="shared" si="0"/>
        <v>897.07600000000002</v>
      </c>
      <c r="J13" s="155">
        <v>1035.2680499999999</v>
      </c>
      <c r="K13" s="156">
        <f t="shared" si="1"/>
        <v>-138.19204999999988</v>
      </c>
      <c r="L13" s="157"/>
      <c r="M13" s="154">
        <v>46.35392727602521</v>
      </c>
      <c r="N13" s="158"/>
      <c r="O13" s="159"/>
      <c r="P13" s="160"/>
      <c r="Q13" s="154">
        <f t="shared" si="2"/>
        <v>46.35392727602521</v>
      </c>
      <c r="R13" s="161">
        <f t="shared" si="3"/>
        <v>1035.2680499999999</v>
      </c>
      <c r="S13" s="161">
        <f t="shared" si="4"/>
        <v>1012.3977092864227</v>
      </c>
      <c r="T13" s="161">
        <f t="shared" si="5"/>
        <v>972.18791710226162</v>
      </c>
      <c r="U13" s="156">
        <f t="shared" si="6"/>
        <v>-91.83812272397472</v>
      </c>
      <c r="V13" s="138"/>
      <c r="X13" s="162" t="str">
        <f t="shared" si="7"/>
        <v>2029-30</v>
      </c>
      <c r="Y13" s="193">
        <f t="shared" si="8"/>
        <v>127.44100000000003</v>
      </c>
      <c r="Z13" s="164"/>
      <c r="AA13" s="164"/>
      <c r="AB13" s="164"/>
      <c r="AC13" s="164"/>
      <c r="AD13" s="164"/>
      <c r="AE13" s="164"/>
      <c r="AF13" s="165">
        <f>'RNG by Scenario'!U20</f>
        <v>1.095890410958904</v>
      </c>
      <c r="AG13" s="162">
        <v>4.74</v>
      </c>
      <c r="AH13" s="162"/>
      <c r="AI13" s="162"/>
      <c r="AJ13" s="162">
        <f t="shared" ref="AJ13:AJ34" si="10">SUM(AG13:AI13)</f>
        <v>4.74</v>
      </c>
      <c r="AK13" s="162">
        <v>30</v>
      </c>
      <c r="AL13" s="162">
        <v>15</v>
      </c>
      <c r="AM13" s="162"/>
      <c r="AN13" s="162">
        <v>33.64</v>
      </c>
      <c r="AO13" s="162"/>
      <c r="AP13" s="162">
        <v>0</v>
      </c>
      <c r="AQ13" s="162"/>
      <c r="AR13" s="162"/>
      <c r="AS13" s="162"/>
      <c r="AT13" s="162"/>
      <c r="AU13" s="162">
        <f t="shared" si="9"/>
        <v>33.64</v>
      </c>
      <c r="AV13" s="167">
        <v>22.870340713577189</v>
      </c>
      <c r="AW13" s="168">
        <v>40.20979218416111</v>
      </c>
      <c r="AZ13" s="86"/>
      <c r="BH13" s="86"/>
      <c r="BK13" s="86"/>
    </row>
    <row r="14" spans="1:63" x14ac:dyDescent="0.25">
      <c r="A14" s="150"/>
      <c r="B14" s="16" t="s">
        <v>20</v>
      </c>
      <c r="C14" s="17"/>
      <c r="D14" s="151">
        <v>354.46300000000002</v>
      </c>
      <c r="E14" s="151">
        <v>0</v>
      </c>
      <c r="F14" s="151">
        <v>447.05700000000002</v>
      </c>
      <c r="G14" s="152">
        <v>2.5</v>
      </c>
      <c r="H14" s="153">
        <v>85</v>
      </c>
      <c r="I14" s="154">
        <f t="shared" si="0"/>
        <v>889.02</v>
      </c>
      <c r="J14" s="155">
        <v>1043.3949500000001</v>
      </c>
      <c r="K14" s="156">
        <f t="shared" si="1"/>
        <v>-154.37495000000013</v>
      </c>
      <c r="L14" s="157"/>
      <c r="M14" s="154">
        <v>53.205362409376228</v>
      </c>
      <c r="N14" s="158"/>
      <c r="O14" s="159"/>
      <c r="P14" s="160"/>
      <c r="Q14" s="154">
        <f t="shared" si="2"/>
        <v>53.205362409376228</v>
      </c>
      <c r="R14" s="161">
        <f t="shared" si="3"/>
        <v>1043.3949500000001</v>
      </c>
      <c r="S14" s="161">
        <f t="shared" si="4"/>
        <v>1012.0747860224089</v>
      </c>
      <c r="T14" s="161">
        <f t="shared" si="5"/>
        <v>965.8949845449647</v>
      </c>
      <c r="U14" s="156">
        <f t="shared" si="6"/>
        <v>-101.16958759062391</v>
      </c>
      <c r="V14" s="138"/>
      <c r="X14" s="162" t="str">
        <f t="shared" si="7"/>
        <v>2030-31</v>
      </c>
      <c r="Y14" s="193">
        <f t="shared" si="8"/>
        <v>135.49700000000001</v>
      </c>
      <c r="Z14" s="164"/>
      <c r="AA14" s="164"/>
      <c r="AB14" s="164"/>
      <c r="AC14" s="164"/>
      <c r="AD14" s="164"/>
      <c r="AE14" s="164"/>
      <c r="AF14" s="165">
        <f>'RNG by Scenario'!U21</f>
        <v>1.095890410958904</v>
      </c>
      <c r="AG14" s="162">
        <v>4.74</v>
      </c>
      <c r="AH14" s="162">
        <v>4.74</v>
      </c>
      <c r="AI14" s="162"/>
      <c r="AJ14" s="162">
        <f t="shared" si="10"/>
        <v>9.48</v>
      </c>
      <c r="AK14" s="162">
        <v>30</v>
      </c>
      <c r="AL14" s="162">
        <v>15</v>
      </c>
      <c r="AM14" s="162"/>
      <c r="AN14" s="162">
        <v>33.64</v>
      </c>
      <c r="AO14" s="162"/>
      <c r="AP14" s="162">
        <v>0</v>
      </c>
      <c r="AQ14" s="162"/>
      <c r="AR14" s="162"/>
      <c r="AS14" s="162"/>
      <c r="AT14" s="162"/>
      <c r="AU14" s="162">
        <f t="shared" si="9"/>
        <v>33.64</v>
      </c>
      <c r="AV14" s="167">
        <v>31.320163977591132</v>
      </c>
      <c r="AW14" s="168">
        <v>46.179801477444236</v>
      </c>
      <c r="AZ14" s="86"/>
      <c r="BH14" s="86"/>
      <c r="BK14" s="86"/>
    </row>
    <row r="15" spans="1:63" x14ac:dyDescent="0.25">
      <c r="A15" s="150"/>
      <c r="B15" s="16" t="s">
        <v>21</v>
      </c>
      <c r="C15" s="17"/>
      <c r="D15" s="151">
        <v>354.46300000000002</v>
      </c>
      <c r="E15" s="151">
        <v>0</v>
      </c>
      <c r="F15" s="151">
        <v>447.05700000000002</v>
      </c>
      <c r="G15" s="152">
        <v>2.5</v>
      </c>
      <c r="H15" s="153">
        <v>85</v>
      </c>
      <c r="I15" s="154">
        <f t="shared" si="0"/>
        <v>889.02</v>
      </c>
      <c r="J15" s="155">
        <v>1051.55927</v>
      </c>
      <c r="K15" s="156">
        <f t="shared" si="1"/>
        <v>-162.53926999999999</v>
      </c>
      <c r="L15" s="157"/>
      <c r="M15" s="154">
        <v>60.301475870693764</v>
      </c>
      <c r="N15" s="158"/>
      <c r="O15" s="159"/>
      <c r="P15" s="160"/>
      <c r="Q15" s="154">
        <f t="shared" si="2"/>
        <v>60.301475870693764</v>
      </c>
      <c r="R15" s="161">
        <f t="shared" si="3"/>
        <v>1051.55927</v>
      </c>
      <c r="S15" s="161">
        <f t="shared" si="4"/>
        <v>1010.1542755364172</v>
      </c>
      <c r="T15" s="161">
        <f t="shared" si="5"/>
        <v>957.88664442857726</v>
      </c>
      <c r="U15" s="156">
        <f t="shared" si="6"/>
        <v>-102.23779412930617</v>
      </c>
      <c r="V15" s="138"/>
      <c r="X15" s="162" t="str">
        <f t="shared" si="7"/>
        <v>2031-32</v>
      </c>
      <c r="Y15" s="193">
        <f t="shared" si="8"/>
        <v>135.49700000000001</v>
      </c>
      <c r="Z15" s="164"/>
      <c r="AA15" s="164"/>
      <c r="AB15" s="164"/>
      <c r="AC15" s="164"/>
      <c r="AD15" s="164"/>
      <c r="AE15" s="164"/>
      <c r="AF15" s="165">
        <f>'RNG by Scenario'!U22</f>
        <v>1.095890410958904</v>
      </c>
      <c r="AG15" s="162">
        <v>4.74</v>
      </c>
      <c r="AH15" s="162">
        <v>4.74</v>
      </c>
      <c r="AI15" s="162"/>
      <c r="AJ15" s="162">
        <f t="shared" si="10"/>
        <v>9.48</v>
      </c>
      <c r="AK15" s="162">
        <v>30</v>
      </c>
      <c r="AL15" s="162">
        <v>15</v>
      </c>
      <c r="AM15" s="162"/>
      <c r="AN15" s="162">
        <v>33.64</v>
      </c>
      <c r="AO15" s="162"/>
      <c r="AP15" s="162">
        <v>0</v>
      </c>
      <c r="AQ15" s="162"/>
      <c r="AR15" s="162"/>
      <c r="AS15" s="162"/>
      <c r="AT15" s="162"/>
      <c r="AU15" s="162">
        <f t="shared" si="9"/>
        <v>33.64</v>
      </c>
      <c r="AV15" s="167">
        <v>41.404994463582753</v>
      </c>
      <c r="AW15" s="168">
        <v>52.267631107839939</v>
      </c>
      <c r="AZ15" s="86"/>
      <c r="BH15" s="86"/>
      <c r="BK15" s="86"/>
    </row>
    <row r="16" spans="1:63" x14ac:dyDescent="0.25">
      <c r="A16" s="150"/>
      <c r="B16" s="16" t="s">
        <v>22</v>
      </c>
      <c r="C16" s="17"/>
      <c r="D16" s="151">
        <v>353.303</v>
      </c>
      <c r="E16" s="151">
        <v>0</v>
      </c>
      <c r="F16" s="151">
        <v>447.05700000000002</v>
      </c>
      <c r="G16" s="152">
        <v>2.5</v>
      </c>
      <c r="H16" s="153">
        <v>85</v>
      </c>
      <c r="I16" s="154">
        <f t="shared" si="0"/>
        <v>887.86</v>
      </c>
      <c r="J16" s="155">
        <v>1058.63858</v>
      </c>
      <c r="K16" s="156">
        <f t="shared" si="1"/>
        <v>-170.77858000000003</v>
      </c>
      <c r="L16" s="157"/>
      <c r="M16" s="154">
        <v>64.697841299247429</v>
      </c>
      <c r="N16" s="158"/>
      <c r="O16" s="159"/>
      <c r="P16" s="160"/>
      <c r="Q16" s="154">
        <f t="shared" si="2"/>
        <v>64.697841299247429</v>
      </c>
      <c r="R16" s="161">
        <f t="shared" si="3"/>
        <v>1058.63858</v>
      </c>
      <c r="S16" s="161">
        <f t="shared" si="4"/>
        <v>1006.3074079600207</v>
      </c>
      <c r="T16" s="161">
        <f t="shared" si="5"/>
        <v>942.0350458006269</v>
      </c>
      <c r="U16" s="156">
        <f t="shared" si="6"/>
        <v>-106.08073870075259</v>
      </c>
      <c r="V16" s="138"/>
      <c r="X16" s="162" t="str">
        <f t="shared" si="7"/>
        <v>2032-33</v>
      </c>
      <c r="Y16" s="193">
        <f t="shared" si="8"/>
        <v>136.65700000000004</v>
      </c>
      <c r="Z16" s="164"/>
      <c r="AA16" s="164"/>
      <c r="AB16" s="164"/>
      <c r="AC16" s="164"/>
      <c r="AD16" s="164"/>
      <c r="AE16" s="164"/>
      <c r="AF16" s="165">
        <f>'RNG by Scenario'!U23</f>
        <v>1.095890410958904</v>
      </c>
      <c r="AG16" s="162">
        <v>4.74</v>
      </c>
      <c r="AH16" s="162">
        <v>4.74</v>
      </c>
      <c r="AI16" s="162">
        <v>4.74</v>
      </c>
      <c r="AJ16" s="162">
        <f t="shared" si="10"/>
        <v>14.22</v>
      </c>
      <c r="AK16" s="162">
        <v>30</v>
      </c>
      <c r="AL16" s="162">
        <v>15</v>
      </c>
      <c r="AM16" s="162"/>
      <c r="AN16" s="162">
        <v>33.64</v>
      </c>
      <c r="AO16" s="162"/>
      <c r="AP16" s="162">
        <v>0</v>
      </c>
      <c r="AQ16" s="162"/>
      <c r="AR16" s="162"/>
      <c r="AS16" s="162"/>
      <c r="AT16" s="162"/>
      <c r="AU16" s="162">
        <f t="shared" si="9"/>
        <v>33.64</v>
      </c>
      <c r="AV16" s="167">
        <v>52.331172039979386</v>
      </c>
      <c r="AW16" s="168">
        <v>64.272362159393793</v>
      </c>
      <c r="AZ16" s="86"/>
      <c r="BH16" s="86"/>
      <c r="BK16" s="86"/>
    </row>
    <row r="17" spans="1:63" x14ac:dyDescent="0.25">
      <c r="A17" s="150"/>
      <c r="B17" s="16" t="s">
        <v>23</v>
      </c>
      <c r="C17" s="17"/>
      <c r="D17" s="151">
        <v>353.303</v>
      </c>
      <c r="E17" s="151">
        <v>0</v>
      </c>
      <c r="F17" s="151">
        <v>447.05700000000002</v>
      </c>
      <c r="G17" s="152">
        <v>2.5</v>
      </c>
      <c r="H17" s="153">
        <v>85</v>
      </c>
      <c r="I17" s="154">
        <f t="shared" si="0"/>
        <v>887.86</v>
      </c>
      <c r="J17" s="155">
        <v>1067.06105</v>
      </c>
      <c r="K17" s="156">
        <f t="shared" si="1"/>
        <v>-179.20105000000001</v>
      </c>
      <c r="L17" s="157"/>
      <c r="M17" s="154">
        <v>69.270096037161764</v>
      </c>
      <c r="N17" s="158"/>
      <c r="O17" s="159"/>
      <c r="P17" s="160"/>
      <c r="Q17" s="154">
        <f t="shared" si="2"/>
        <v>69.270096037161764</v>
      </c>
      <c r="R17" s="161">
        <f t="shared" si="3"/>
        <v>1067.06105</v>
      </c>
      <c r="S17" s="161">
        <f t="shared" si="4"/>
        <v>1002.0386303013743</v>
      </c>
      <c r="T17" s="161">
        <f t="shared" si="5"/>
        <v>931.3078508015891</v>
      </c>
      <c r="U17" s="156">
        <f t="shared" si="6"/>
        <v>-109.9309539628382</v>
      </c>
      <c r="V17" s="138"/>
      <c r="X17" s="162" t="str">
        <f t="shared" si="7"/>
        <v>2033-34</v>
      </c>
      <c r="Y17" s="193">
        <f t="shared" si="8"/>
        <v>136.65700000000004</v>
      </c>
      <c r="Z17" s="164"/>
      <c r="AA17" s="164"/>
      <c r="AB17" s="164"/>
      <c r="AC17" s="164"/>
      <c r="AD17" s="164"/>
      <c r="AE17" s="164"/>
      <c r="AF17" s="165">
        <f>'RNG by Scenario'!U24</f>
        <v>1.3698630136986301</v>
      </c>
      <c r="AG17" s="162">
        <v>4.74</v>
      </c>
      <c r="AH17" s="162">
        <v>4.74</v>
      </c>
      <c r="AI17" s="162">
        <v>4.74</v>
      </c>
      <c r="AJ17" s="162">
        <f t="shared" si="10"/>
        <v>14.22</v>
      </c>
      <c r="AK17" s="162">
        <v>30</v>
      </c>
      <c r="AL17" s="162">
        <v>15</v>
      </c>
      <c r="AM17" s="162"/>
      <c r="AN17" s="162">
        <v>33.64</v>
      </c>
      <c r="AO17" s="162"/>
      <c r="AP17" s="162">
        <v>0</v>
      </c>
      <c r="AQ17" s="162"/>
      <c r="AR17" s="162"/>
      <c r="AS17" s="162"/>
      <c r="AT17" s="162"/>
      <c r="AU17" s="162">
        <f t="shared" si="9"/>
        <v>33.64</v>
      </c>
      <c r="AV17" s="167">
        <v>65.022419698625797</v>
      </c>
      <c r="AW17" s="168">
        <v>70.730779499785129</v>
      </c>
      <c r="AZ17" s="86"/>
      <c r="BH17" s="86"/>
      <c r="BK17" s="86"/>
    </row>
    <row r="18" spans="1:63" x14ac:dyDescent="0.25">
      <c r="A18" s="150"/>
      <c r="B18" s="16" t="s">
        <v>24</v>
      </c>
      <c r="C18" s="17"/>
      <c r="D18" s="151">
        <v>0</v>
      </c>
      <c r="E18" s="151">
        <v>0</v>
      </c>
      <c r="F18" s="151">
        <v>447.05700000000002</v>
      </c>
      <c r="G18" s="152">
        <v>2.5</v>
      </c>
      <c r="H18" s="153">
        <v>85</v>
      </c>
      <c r="I18" s="154">
        <f t="shared" si="0"/>
        <v>534.55700000000002</v>
      </c>
      <c r="J18" s="155">
        <v>1074.4459299999999</v>
      </c>
      <c r="K18" s="156">
        <f t="shared" si="1"/>
        <v>-539.88892999999985</v>
      </c>
      <c r="L18" s="157"/>
      <c r="M18" s="154">
        <v>73.961063497843298</v>
      </c>
      <c r="N18" s="158"/>
      <c r="O18" s="159"/>
      <c r="P18" s="160"/>
      <c r="Q18" s="154">
        <f t="shared" si="2"/>
        <v>73.961063497843298</v>
      </c>
      <c r="R18" s="161">
        <f t="shared" si="3"/>
        <v>1074.4459299999999</v>
      </c>
      <c r="S18" s="161">
        <f t="shared" si="4"/>
        <v>996.09280323740961</v>
      </c>
      <c r="T18" s="161">
        <f t="shared" si="5"/>
        <v>924.02288589714976</v>
      </c>
      <c r="U18" s="156">
        <f t="shared" si="6"/>
        <v>-465.92786650215658</v>
      </c>
      <c r="V18" s="138"/>
      <c r="X18" s="162" t="str">
        <f t="shared" si="7"/>
        <v>2034-35</v>
      </c>
      <c r="Y18" s="193">
        <f t="shared" si="8"/>
        <v>162.96000000000004</v>
      </c>
      <c r="Z18" s="164"/>
      <c r="AA18" s="164"/>
      <c r="AB18" s="164"/>
      <c r="AC18" s="164"/>
      <c r="AD18" s="164"/>
      <c r="AE18" s="164"/>
      <c r="AF18" s="165">
        <f>'RNG by Scenario'!U25</f>
        <v>1.3698630136986301</v>
      </c>
      <c r="AG18" s="162">
        <v>4.74</v>
      </c>
      <c r="AH18" s="162">
        <v>4.74</v>
      </c>
      <c r="AI18" s="162">
        <v>4.74</v>
      </c>
      <c r="AJ18" s="162">
        <f t="shared" si="10"/>
        <v>14.22</v>
      </c>
      <c r="AK18" s="162">
        <v>30</v>
      </c>
      <c r="AL18" s="162">
        <v>15</v>
      </c>
      <c r="AM18" s="162"/>
      <c r="AN18" s="162">
        <v>33.64</v>
      </c>
      <c r="AO18" s="162"/>
      <c r="AP18" s="162">
        <v>251</v>
      </c>
      <c r="AQ18" s="162"/>
      <c r="AR18" s="162"/>
      <c r="AS18" s="162"/>
      <c r="AT18" s="162">
        <v>76</v>
      </c>
      <c r="AU18" s="162">
        <f t="shared" si="9"/>
        <v>360.64</v>
      </c>
      <c r="AV18" s="167">
        <v>78.353126762590236</v>
      </c>
      <c r="AW18" s="168">
        <v>72.069917340259835</v>
      </c>
      <c r="AZ18" s="86"/>
      <c r="BH18" s="86"/>
      <c r="BK18" s="86"/>
    </row>
    <row r="19" spans="1:63" x14ac:dyDescent="0.25">
      <c r="A19" s="150"/>
      <c r="B19" s="16" t="s">
        <v>25</v>
      </c>
      <c r="C19" s="17"/>
      <c r="D19" s="151">
        <v>0</v>
      </c>
      <c r="E19" s="151">
        <v>0</v>
      </c>
      <c r="F19" s="151">
        <v>447.05700000000002</v>
      </c>
      <c r="G19" s="152">
        <v>2.5</v>
      </c>
      <c r="H19" s="153">
        <v>85</v>
      </c>
      <c r="I19" s="154">
        <f t="shared" si="0"/>
        <v>534.55700000000002</v>
      </c>
      <c r="J19" s="155">
        <v>1081.79108</v>
      </c>
      <c r="K19" s="156">
        <f t="shared" si="1"/>
        <v>-547.23407999999995</v>
      </c>
      <c r="L19" s="157"/>
      <c r="M19" s="154">
        <v>78.737891361682856</v>
      </c>
      <c r="N19" s="158"/>
      <c r="O19" s="159"/>
      <c r="P19" s="160"/>
      <c r="Q19" s="154">
        <f t="shared" si="2"/>
        <v>78.737891361682856</v>
      </c>
      <c r="R19" s="161">
        <f t="shared" si="3"/>
        <v>1081.79108</v>
      </c>
      <c r="S19" s="161">
        <f t="shared" si="4"/>
        <v>989.59528890848583</v>
      </c>
      <c r="T19" s="161">
        <f t="shared" si="5"/>
        <v>916.39447888357745</v>
      </c>
      <c r="U19" s="156">
        <f t="shared" si="6"/>
        <v>-468.49618863831711</v>
      </c>
      <c r="V19" s="138"/>
      <c r="X19" s="162" t="str">
        <f t="shared" si="7"/>
        <v>2035-36</v>
      </c>
      <c r="Y19" s="193">
        <f t="shared" si="8"/>
        <v>196.60000000000002</v>
      </c>
      <c r="Z19" s="164"/>
      <c r="AA19" s="164"/>
      <c r="AB19" s="164"/>
      <c r="AC19" s="164"/>
      <c r="AD19" s="164"/>
      <c r="AE19" s="164"/>
      <c r="AF19" s="165">
        <f>'RNG by Scenario'!U26</f>
        <v>1.3698630136986301</v>
      </c>
      <c r="AG19" s="162">
        <v>4.74</v>
      </c>
      <c r="AH19" s="162">
        <v>4.74</v>
      </c>
      <c r="AI19" s="162">
        <v>4.74</v>
      </c>
      <c r="AJ19" s="162">
        <f t="shared" si="10"/>
        <v>14.22</v>
      </c>
      <c r="AK19" s="162">
        <v>30</v>
      </c>
      <c r="AL19" s="162">
        <v>15</v>
      </c>
      <c r="AM19" s="162"/>
      <c r="AN19" s="162"/>
      <c r="AO19" s="162"/>
      <c r="AP19" s="162">
        <v>251</v>
      </c>
      <c r="AQ19" s="162"/>
      <c r="AR19" s="162"/>
      <c r="AS19" s="162"/>
      <c r="AT19" s="162">
        <v>76</v>
      </c>
      <c r="AU19" s="162">
        <f t="shared" si="9"/>
        <v>327</v>
      </c>
      <c r="AV19" s="167">
        <v>92.19579109151411</v>
      </c>
      <c r="AW19" s="168">
        <v>73.200810024908364</v>
      </c>
      <c r="AZ19" s="86"/>
      <c r="BH19" s="86"/>
      <c r="BK19" s="86"/>
    </row>
    <row r="20" spans="1:63" x14ac:dyDescent="0.25">
      <c r="A20" s="150"/>
      <c r="B20" s="16" t="s">
        <v>26</v>
      </c>
      <c r="C20" s="17"/>
      <c r="D20" s="151">
        <v>0</v>
      </c>
      <c r="E20" s="151">
        <v>0</v>
      </c>
      <c r="F20" s="151">
        <v>447.05700000000002</v>
      </c>
      <c r="G20" s="152">
        <v>2.5</v>
      </c>
      <c r="H20" s="153">
        <v>85</v>
      </c>
      <c r="I20" s="154">
        <f t="shared" si="0"/>
        <v>534.55700000000002</v>
      </c>
      <c r="J20" s="155">
        <v>1088.3149900000001</v>
      </c>
      <c r="K20" s="156">
        <f t="shared" si="1"/>
        <v>-553.75799000000006</v>
      </c>
      <c r="L20" s="157"/>
      <c r="M20" s="154">
        <v>83.436153129403692</v>
      </c>
      <c r="N20" s="158"/>
      <c r="O20" s="159"/>
      <c r="P20" s="160"/>
      <c r="Q20" s="154">
        <f t="shared" si="2"/>
        <v>83.436153129403692</v>
      </c>
      <c r="R20" s="161">
        <f t="shared" si="3"/>
        <v>1088.3149900000001</v>
      </c>
      <c r="S20" s="161">
        <f t="shared" si="4"/>
        <v>982.15127629055132</v>
      </c>
      <c r="T20" s="161">
        <f t="shared" si="5"/>
        <v>907.95271020978441</v>
      </c>
      <c r="U20" s="156">
        <f t="shared" si="6"/>
        <v>-470.32183687059637</v>
      </c>
      <c r="V20" s="138"/>
      <c r="X20" s="162" t="str">
        <f t="shared" si="7"/>
        <v>2036-37</v>
      </c>
      <c r="Y20" s="193">
        <f t="shared" si="8"/>
        <v>196.60000000000002</v>
      </c>
      <c r="Z20" s="164"/>
      <c r="AA20" s="164"/>
      <c r="AB20" s="164"/>
      <c r="AC20" s="164"/>
      <c r="AD20" s="164"/>
      <c r="AE20" s="164"/>
      <c r="AF20" s="165">
        <f>'RNG by Scenario'!U27</f>
        <v>1.3698630136986301</v>
      </c>
      <c r="AG20" s="162">
        <v>4.74</v>
      </c>
      <c r="AH20" s="162">
        <v>4.74</v>
      </c>
      <c r="AI20" s="162">
        <v>4.74</v>
      </c>
      <c r="AJ20" s="162">
        <f t="shared" si="10"/>
        <v>14.22</v>
      </c>
      <c r="AK20" s="162">
        <v>30</v>
      </c>
      <c r="AL20" s="162">
        <v>15</v>
      </c>
      <c r="AM20" s="162"/>
      <c r="AN20" s="162"/>
      <c r="AO20" s="162"/>
      <c r="AP20" s="162">
        <v>251</v>
      </c>
      <c r="AQ20" s="162"/>
      <c r="AR20" s="162"/>
      <c r="AS20" s="162"/>
      <c r="AT20" s="162">
        <v>76</v>
      </c>
      <c r="AU20" s="162">
        <f t="shared" si="9"/>
        <v>327</v>
      </c>
      <c r="AV20" s="167">
        <v>106.16371370944874</v>
      </c>
      <c r="AW20" s="168">
        <v>74.198566080766867</v>
      </c>
      <c r="AZ20" s="86"/>
      <c r="BH20" s="86"/>
      <c r="BK20" s="86"/>
    </row>
    <row r="21" spans="1:63" x14ac:dyDescent="0.25">
      <c r="A21" s="150"/>
      <c r="B21" s="16" t="s">
        <v>27</v>
      </c>
      <c r="C21" s="17"/>
      <c r="D21" s="151">
        <v>0</v>
      </c>
      <c r="E21" s="151">
        <v>0</v>
      </c>
      <c r="F21" s="151">
        <v>447.05700000000002</v>
      </c>
      <c r="G21" s="152">
        <v>2.5</v>
      </c>
      <c r="H21" s="153">
        <v>85</v>
      </c>
      <c r="I21" s="154">
        <f t="shared" si="0"/>
        <v>534.55700000000002</v>
      </c>
      <c r="J21" s="155">
        <v>1096.5153700000001</v>
      </c>
      <c r="K21" s="156">
        <f t="shared" si="1"/>
        <v>-561.95837000000006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3"/>
        <v>1096.5153700000001</v>
      </c>
      <c r="S21" s="161">
        <f t="shared" si="4"/>
        <v>976.1166837997722</v>
      </c>
      <c r="T21" s="161">
        <f t="shared" si="5"/>
        <v>901.08700839568132</v>
      </c>
      <c r="U21" s="156">
        <f t="shared" si="6"/>
        <v>-473.77618883356286</v>
      </c>
      <c r="V21" s="138"/>
      <c r="X21" s="162" t="str">
        <f t="shared" si="7"/>
        <v>2037-38</v>
      </c>
      <c r="Y21" s="193">
        <f t="shared" si="8"/>
        <v>196.60000000000002</v>
      </c>
      <c r="Z21" s="164"/>
      <c r="AA21" s="164"/>
      <c r="AB21" s="164"/>
      <c r="AC21" s="164"/>
      <c r="AD21" s="164"/>
      <c r="AE21" s="164"/>
      <c r="AF21" s="165">
        <f>'RNG by Scenario'!U28</f>
        <v>1.6438356164383561</v>
      </c>
      <c r="AG21" s="162">
        <v>4.74</v>
      </c>
      <c r="AH21" s="162">
        <v>4.74</v>
      </c>
      <c r="AI21" s="162">
        <v>4.74</v>
      </c>
      <c r="AJ21" s="162">
        <f t="shared" si="10"/>
        <v>14.22</v>
      </c>
      <c r="AK21" s="162">
        <v>30</v>
      </c>
      <c r="AL21" s="162">
        <v>15</v>
      </c>
      <c r="AM21" s="162"/>
      <c r="AN21" s="162"/>
      <c r="AO21" s="162"/>
      <c r="AP21" s="162">
        <v>251</v>
      </c>
      <c r="AQ21" s="162"/>
      <c r="AR21" s="162"/>
      <c r="AS21" s="162"/>
      <c r="AT21" s="162">
        <v>76</v>
      </c>
      <c r="AU21" s="162">
        <f t="shared" si="9"/>
        <v>327</v>
      </c>
      <c r="AV21" s="167">
        <v>120.39868620022789</v>
      </c>
      <c r="AW21" s="168">
        <v>75.029675404090895</v>
      </c>
      <c r="AZ21" s="86"/>
      <c r="BH21" s="86"/>
      <c r="BK21" s="86"/>
    </row>
    <row r="22" spans="1:63" x14ac:dyDescent="0.25">
      <c r="A22" s="150"/>
      <c r="B22" s="16" t="s">
        <v>28</v>
      </c>
      <c r="C22" s="17"/>
      <c r="D22" s="151">
        <v>0</v>
      </c>
      <c r="E22" s="151">
        <v>0</v>
      </c>
      <c r="F22" s="151">
        <v>447.05700000000002</v>
      </c>
      <c r="G22" s="152">
        <v>2.5</v>
      </c>
      <c r="H22" s="153">
        <v>85</v>
      </c>
      <c r="I22" s="154">
        <f t="shared" si="0"/>
        <v>534.55700000000002</v>
      </c>
      <c r="J22" s="155">
        <v>1104.03051</v>
      </c>
      <c r="K22" s="156">
        <f t="shared" si="1"/>
        <v>-569.47351000000003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3"/>
        <v>1104.03051</v>
      </c>
      <c r="S22" s="161">
        <f t="shared" si="4"/>
        <v>969.95256650848773</v>
      </c>
      <c r="T22" s="161">
        <f t="shared" si="5"/>
        <v>893.79081235028252</v>
      </c>
      <c r="U22" s="156">
        <f t="shared" si="6"/>
        <v>-476.54371208172142</v>
      </c>
      <c r="V22" s="138"/>
      <c r="X22" s="162" t="str">
        <f t="shared" si="7"/>
        <v>2038-39</v>
      </c>
      <c r="Y22" s="193">
        <f t="shared" si="8"/>
        <v>196.60000000000002</v>
      </c>
      <c r="Z22" s="164"/>
      <c r="AA22" s="164"/>
      <c r="AB22" s="164"/>
      <c r="AC22" s="164"/>
      <c r="AD22" s="164"/>
      <c r="AE22" s="164"/>
      <c r="AF22" s="165">
        <f>'RNG by Scenario'!V30</f>
        <v>1.6438356164383561</v>
      </c>
      <c r="AG22" s="162">
        <v>4.74</v>
      </c>
      <c r="AH22" s="162">
        <v>4.74</v>
      </c>
      <c r="AI22" s="162">
        <v>4.74</v>
      </c>
      <c r="AJ22" s="162">
        <f t="shared" si="10"/>
        <v>14.22</v>
      </c>
      <c r="AK22" s="162">
        <v>30</v>
      </c>
      <c r="AL22" s="162">
        <v>15</v>
      </c>
      <c r="AM22" s="162"/>
      <c r="AN22" s="162"/>
      <c r="AO22" s="162"/>
      <c r="AP22" s="162">
        <v>251</v>
      </c>
      <c r="AQ22" s="162"/>
      <c r="AR22" s="162"/>
      <c r="AS22" s="162"/>
      <c r="AT22" s="162">
        <v>76</v>
      </c>
      <c r="AU22" s="162">
        <f t="shared" si="9"/>
        <v>327</v>
      </c>
      <c r="AV22" s="167">
        <v>134.07794349151229</v>
      </c>
      <c r="AW22" s="168">
        <v>76.161754158205198</v>
      </c>
      <c r="AZ22" s="86"/>
      <c r="BH22" s="86"/>
      <c r="BK22" s="86"/>
    </row>
    <row r="23" spans="1:63" x14ac:dyDescent="0.25">
      <c r="A23" s="150"/>
      <c r="B23" s="16" t="s">
        <v>29</v>
      </c>
      <c r="C23" s="17"/>
      <c r="D23" s="151">
        <v>0</v>
      </c>
      <c r="E23" s="151">
        <v>0</v>
      </c>
      <c r="F23" s="151">
        <v>447.05700000000002</v>
      </c>
      <c r="G23" s="152">
        <v>2.5</v>
      </c>
      <c r="H23" s="153">
        <v>85</v>
      </c>
      <c r="I23" s="154">
        <f t="shared" si="0"/>
        <v>534.55700000000002</v>
      </c>
      <c r="J23" s="155">
        <v>1111.41419</v>
      </c>
      <c r="K23" s="156">
        <f t="shared" si="1"/>
        <v>-576.85718999999995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3"/>
        <v>1111.41419</v>
      </c>
      <c r="S23" s="161">
        <f t="shared" si="4"/>
        <v>964.14688725390033</v>
      </c>
      <c r="T23" s="161">
        <f t="shared" si="5"/>
        <v>886.85275381861129</v>
      </c>
      <c r="U23" s="156">
        <f t="shared" si="6"/>
        <v>-479.18713686390674</v>
      </c>
      <c r="V23" s="138"/>
      <c r="X23" s="162" t="str">
        <f t="shared" si="7"/>
        <v>2039-40</v>
      </c>
      <c r="Y23" s="193">
        <f t="shared" si="8"/>
        <v>226.60000000000002</v>
      </c>
      <c r="Z23" s="164"/>
      <c r="AA23" s="164"/>
      <c r="AB23" s="164"/>
      <c r="AC23" s="164"/>
      <c r="AD23" s="164"/>
      <c r="AE23" s="164"/>
      <c r="AF23" s="165">
        <f>'RNG by Scenario'!V31</f>
        <v>1.6438356164383561</v>
      </c>
      <c r="AG23" s="162">
        <v>4.74</v>
      </c>
      <c r="AH23" s="162">
        <v>4.74</v>
      </c>
      <c r="AI23" s="162">
        <v>4.74</v>
      </c>
      <c r="AJ23" s="162">
        <f t="shared" si="10"/>
        <v>14.22</v>
      </c>
      <c r="AK23" s="162">
        <v>30</v>
      </c>
      <c r="AL23" s="162">
        <v>15</v>
      </c>
      <c r="AM23" s="162"/>
      <c r="AN23" s="162"/>
      <c r="AO23" s="162"/>
      <c r="AP23" s="162">
        <v>221</v>
      </c>
      <c r="AQ23" s="162"/>
      <c r="AR23" s="162"/>
      <c r="AS23" s="162"/>
      <c r="AT23" s="162">
        <v>76</v>
      </c>
      <c r="AU23" s="162">
        <f t="shared" si="9"/>
        <v>297</v>
      </c>
      <c r="AV23" s="167">
        <v>147.26730274609966</v>
      </c>
      <c r="AW23" s="168">
        <v>77.294133435289041</v>
      </c>
      <c r="AZ23" s="86"/>
      <c r="BH23" s="86"/>
      <c r="BK23" s="86"/>
    </row>
    <row r="24" spans="1:63" x14ac:dyDescent="0.25">
      <c r="A24" s="150"/>
      <c r="B24" s="16" t="s">
        <v>30</v>
      </c>
      <c r="C24" s="17"/>
      <c r="D24" s="151">
        <v>0</v>
      </c>
      <c r="E24" s="151">
        <v>0</v>
      </c>
      <c r="F24" s="151">
        <v>447.05700000000002</v>
      </c>
      <c r="G24" s="152">
        <v>2.5</v>
      </c>
      <c r="H24" s="153">
        <v>85</v>
      </c>
      <c r="I24" s="154">
        <f t="shared" si="0"/>
        <v>534.55700000000002</v>
      </c>
      <c r="J24" s="155">
        <v>1117.6881399999997</v>
      </c>
      <c r="K24" s="156">
        <f t="shared" si="1"/>
        <v>-583.13113999999973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3"/>
        <v>1117.6881399999997</v>
      </c>
      <c r="S24" s="161">
        <f t="shared" si="4"/>
        <v>957.16721236641581</v>
      </c>
      <c r="T24" s="161">
        <f t="shared" si="5"/>
        <v>878.40870857027869</v>
      </c>
      <c r="U24" s="156">
        <f t="shared" si="6"/>
        <v>-480.75523040949884</v>
      </c>
      <c r="V24" s="138"/>
      <c r="X24" s="162" t="str">
        <f t="shared" si="7"/>
        <v>2040-41</v>
      </c>
      <c r="Y24" s="193">
        <f t="shared" si="8"/>
        <v>226.60000000000002</v>
      </c>
      <c r="Z24" s="164"/>
      <c r="AA24" s="164"/>
      <c r="AB24" s="164"/>
      <c r="AC24" s="164"/>
      <c r="AD24" s="164"/>
      <c r="AE24" s="164"/>
      <c r="AF24" s="165">
        <f>'RNG by Scenario'!V32</f>
        <v>1.6438356164383561</v>
      </c>
      <c r="AG24" s="162">
        <v>4.74</v>
      </c>
      <c r="AH24" s="162">
        <v>4.74</v>
      </c>
      <c r="AI24" s="162">
        <v>4.74</v>
      </c>
      <c r="AJ24" s="162">
        <f t="shared" si="10"/>
        <v>14.22</v>
      </c>
      <c r="AK24" s="162">
        <v>30</v>
      </c>
      <c r="AL24" s="162">
        <v>15</v>
      </c>
      <c r="AM24" s="162"/>
      <c r="AN24" s="162"/>
      <c r="AO24" s="162"/>
      <c r="AP24" s="162">
        <v>221</v>
      </c>
      <c r="AQ24" s="162"/>
      <c r="AR24" s="162"/>
      <c r="AS24" s="162"/>
      <c r="AT24" s="162">
        <v>76</v>
      </c>
      <c r="AU24" s="162">
        <f t="shared" si="9"/>
        <v>297</v>
      </c>
      <c r="AV24" s="167">
        <v>160.52092763358394</v>
      </c>
      <c r="AW24" s="168">
        <v>78.758503796137163</v>
      </c>
      <c r="AZ24" s="86"/>
      <c r="BH24" s="86"/>
      <c r="BK24" s="86"/>
    </row>
    <row r="25" spans="1:63" x14ac:dyDescent="0.25">
      <c r="A25" s="150"/>
      <c r="B25" s="16" t="s">
        <v>34</v>
      </c>
      <c r="C25" s="17"/>
      <c r="D25" s="151">
        <v>0</v>
      </c>
      <c r="E25" s="151">
        <v>0</v>
      </c>
      <c r="F25" s="151">
        <v>447.05700000000002</v>
      </c>
      <c r="G25" s="152">
        <v>2.5</v>
      </c>
      <c r="H25" s="153">
        <v>85</v>
      </c>
      <c r="I25" s="154">
        <f t="shared" si="0"/>
        <v>534.55700000000002</v>
      </c>
      <c r="J25" s="155">
        <v>1125.7561599999999</v>
      </c>
      <c r="K25" s="156">
        <f>I25-J25</f>
        <v>-591.19915999999989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1125.7561599999999</v>
      </c>
      <c r="S25" s="161">
        <f t="shared" si="4"/>
        <v>953.32644599351909</v>
      </c>
      <c r="T25" s="161">
        <f t="shared" si="5"/>
        <v>873.98230161431172</v>
      </c>
      <c r="U25" s="156">
        <f>I25+Q25-R25</f>
        <v>-484.24073152667586</v>
      </c>
      <c r="V25" s="138"/>
      <c r="W25" s="65"/>
      <c r="X25" s="162" t="str">
        <f>B25</f>
        <v>2041-42</v>
      </c>
      <c r="Y25" s="193">
        <f t="shared" si="8"/>
        <v>226.60000000000002</v>
      </c>
      <c r="Z25" s="164"/>
      <c r="AA25" s="164"/>
      <c r="AB25" s="164"/>
      <c r="AC25" s="164"/>
      <c r="AD25" s="164"/>
      <c r="AE25" s="164"/>
      <c r="AF25" s="165">
        <f>'RNG by Scenario'!V33</f>
        <v>1.9178082191780821</v>
      </c>
      <c r="AG25" s="162">
        <v>4.74</v>
      </c>
      <c r="AH25" s="162">
        <v>4.74</v>
      </c>
      <c r="AI25" s="162">
        <v>4.74</v>
      </c>
      <c r="AJ25" s="162">
        <f t="shared" si="10"/>
        <v>14.22</v>
      </c>
      <c r="AK25" s="162">
        <v>30</v>
      </c>
      <c r="AL25" s="162">
        <v>15</v>
      </c>
      <c r="AM25" s="162"/>
      <c r="AN25" s="162"/>
      <c r="AO25" s="162"/>
      <c r="AP25" s="162">
        <v>221</v>
      </c>
      <c r="AQ25" s="162"/>
      <c r="AR25" s="162"/>
      <c r="AS25" s="162"/>
      <c r="AT25" s="162">
        <v>76</v>
      </c>
      <c r="AU25" s="162">
        <f t="shared" si="9"/>
        <v>297</v>
      </c>
      <c r="AV25" s="167">
        <v>172.42971400648079</v>
      </c>
      <c r="AW25" s="168">
        <v>79.344144379207464</v>
      </c>
      <c r="AZ25" s="86"/>
      <c r="BH25" s="86"/>
      <c r="BK25" s="86"/>
    </row>
    <row r="26" spans="1:63" x14ac:dyDescent="0.25">
      <c r="A26" s="150"/>
      <c r="B26" s="16" t="s">
        <v>38</v>
      </c>
      <c r="C26" s="17"/>
      <c r="D26" s="151">
        <v>0</v>
      </c>
      <c r="E26" s="151">
        <v>0</v>
      </c>
      <c r="F26" s="151">
        <v>447.05700000000002</v>
      </c>
      <c r="G26" s="152">
        <v>2.5</v>
      </c>
      <c r="H26" s="153">
        <v>85</v>
      </c>
      <c r="I26" s="154">
        <f t="shared" si="0"/>
        <v>534.55700000000002</v>
      </c>
      <c r="J26" s="155">
        <v>1133.1107300000001</v>
      </c>
      <c r="K26" s="156">
        <f t="shared" ref="K26:K34" si="11">I26-J26</f>
        <v>-598.55373000000009</v>
      </c>
      <c r="L26" s="157"/>
      <c r="M26" s="175">
        <v>111.68148430943501</v>
      </c>
      <c r="N26" s="158"/>
      <c r="O26" s="159"/>
      <c r="P26" s="160"/>
      <c r="Q26" s="154">
        <f t="shared" ref="Q26:Q34" si="12">SUM(M26:P26)</f>
        <v>111.68148430943501</v>
      </c>
      <c r="R26" s="161">
        <f t="shared" ref="R26:R34" si="13">J26</f>
        <v>1133.1107300000001</v>
      </c>
      <c r="S26" s="161">
        <f t="shared" si="4"/>
        <v>947.87289578417221</v>
      </c>
      <c r="T26" s="161">
        <f t="shared" si="5"/>
        <v>867.68703302238873</v>
      </c>
      <c r="U26" s="156">
        <f t="shared" ref="U26:U34" si="14">I26+Q26-R26</f>
        <v>-486.87224569056502</v>
      </c>
      <c r="V26" s="138"/>
      <c r="X26" s="162" t="str">
        <f t="shared" ref="X26:X34" si="15">B26</f>
        <v>2042-43</v>
      </c>
      <c r="Y26" s="193">
        <f t="shared" si="8"/>
        <v>244.60000000000002</v>
      </c>
      <c r="Z26" s="164"/>
      <c r="AA26" s="164"/>
      <c r="AB26" s="164"/>
      <c r="AC26" s="164"/>
      <c r="AD26" s="164"/>
      <c r="AE26" s="164"/>
      <c r="AF26" s="165">
        <f>'RNG by Scenario'!V34</f>
        <v>1.9178082191780821</v>
      </c>
      <c r="AG26" s="162">
        <v>4.74</v>
      </c>
      <c r="AH26" s="162">
        <v>4.74</v>
      </c>
      <c r="AI26" s="162">
        <v>4.74</v>
      </c>
      <c r="AJ26" s="162">
        <f t="shared" si="10"/>
        <v>14.22</v>
      </c>
      <c r="AK26" s="162">
        <v>30</v>
      </c>
      <c r="AL26" s="162">
        <v>15</v>
      </c>
      <c r="AM26" s="162"/>
      <c r="AN26" s="162"/>
      <c r="AO26" s="162"/>
      <c r="AP26" s="162">
        <v>138</v>
      </c>
      <c r="AQ26" s="162"/>
      <c r="AR26" s="162"/>
      <c r="AS26" s="162">
        <v>65</v>
      </c>
      <c r="AT26" s="162">
        <v>76</v>
      </c>
      <c r="AU26" s="162">
        <f t="shared" si="9"/>
        <v>279</v>
      </c>
      <c r="AV26" s="167">
        <v>185.23783421582786</v>
      </c>
      <c r="AW26" s="168">
        <v>80.185862761783511</v>
      </c>
      <c r="AZ26" s="86"/>
      <c r="BH26" s="86"/>
      <c r="BK26" s="86"/>
    </row>
    <row r="27" spans="1:63" x14ac:dyDescent="0.25">
      <c r="A27" s="150"/>
      <c r="B27" s="16" t="s">
        <v>41</v>
      </c>
      <c r="C27" s="17"/>
      <c r="D27" s="151">
        <v>0</v>
      </c>
      <c r="E27" s="151">
        <v>0</v>
      </c>
      <c r="F27" s="151">
        <v>447.05700000000002</v>
      </c>
      <c r="G27" s="152">
        <v>2.5</v>
      </c>
      <c r="H27" s="153">
        <v>85</v>
      </c>
      <c r="I27" s="154">
        <f t="shared" si="0"/>
        <v>534.55700000000002</v>
      </c>
      <c r="J27" s="155">
        <v>1140.4231</v>
      </c>
      <c r="K27" s="156">
        <f t="shared" si="11"/>
        <v>-605.86609999999996</v>
      </c>
      <c r="L27" s="157"/>
      <c r="M27" s="175">
        <v>116.36065912139</v>
      </c>
      <c r="N27" s="158"/>
      <c r="O27" s="159"/>
      <c r="P27" s="160"/>
      <c r="Q27" s="154">
        <f t="shared" si="12"/>
        <v>116.36065912139</v>
      </c>
      <c r="R27" s="161">
        <f t="shared" si="13"/>
        <v>1140.4231</v>
      </c>
      <c r="S27" s="161">
        <f t="shared" si="4"/>
        <v>945.03614097398349</v>
      </c>
      <c r="T27" s="161">
        <f t="shared" si="5"/>
        <v>864.18373411614903</v>
      </c>
      <c r="U27" s="156">
        <f t="shared" si="14"/>
        <v>-489.50544087860999</v>
      </c>
      <c r="V27" s="138"/>
      <c r="X27" s="162" t="str">
        <f t="shared" si="15"/>
        <v>2043-44</v>
      </c>
      <c r="Y27" s="193">
        <f t="shared" si="8"/>
        <v>244.60000000000002</v>
      </c>
      <c r="Z27" s="164"/>
      <c r="AA27" s="164"/>
      <c r="AB27" s="164"/>
      <c r="AC27" s="164"/>
      <c r="AD27" s="164"/>
      <c r="AE27" s="164"/>
      <c r="AF27" s="165">
        <f>'RNG by Scenario'!V35</f>
        <v>1.9178082191780821</v>
      </c>
      <c r="AG27" s="162">
        <v>4.74</v>
      </c>
      <c r="AH27" s="162">
        <v>4.74</v>
      </c>
      <c r="AI27" s="162">
        <v>4.74</v>
      </c>
      <c r="AJ27" s="162">
        <f t="shared" si="10"/>
        <v>14.22</v>
      </c>
      <c r="AK27" s="162">
        <v>30</v>
      </c>
      <c r="AL27" s="162">
        <v>15</v>
      </c>
      <c r="AM27" s="162"/>
      <c r="AN27" s="162"/>
      <c r="AO27" s="162"/>
      <c r="AP27" s="162">
        <v>138</v>
      </c>
      <c r="AQ27" s="162"/>
      <c r="AR27" s="162"/>
      <c r="AS27" s="162">
        <v>65</v>
      </c>
      <c r="AT27" s="162">
        <v>76</v>
      </c>
      <c r="AU27" s="162">
        <f t="shared" si="9"/>
        <v>279</v>
      </c>
      <c r="AV27" s="167">
        <v>195.38695902601651</v>
      </c>
      <c r="AW27" s="168">
        <v>80.852406857834552</v>
      </c>
      <c r="AZ27" s="86"/>
      <c r="BH27" s="86"/>
      <c r="BK27" s="86"/>
    </row>
    <row r="28" spans="1:63" x14ac:dyDescent="0.25">
      <c r="A28" s="150"/>
      <c r="B28" s="16" t="s">
        <v>39</v>
      </c>
      <c r="C28" s="17"/>
      <c r="D28" s="151">
        <v>0</v>
      </c>
      <c r="E28" s="151">
        <v>0</v>
      </c>
      <c r="F28" s="151">
        <v>447.05700000000002</v>
      </c>
      <c r="G28" s="152">
        <v>2.5</v>
      </c>
      <c r="H28" s="153">
        <v>85</v>
      </c>
      <c r="I28" s="154">
        <f t="shared" si="0"/>
        <v>534.55700000000002</v>
      </c>
      <c r="J28" s="155">
        <v>1146.87691</v>
      </c>
      <c r="K28" s="156">
        <f t="shared" si="11"/>
        <v>-612.31990999999994</v>
      </c>
      <c r="L28" s="157"/>
      <c r="M28" s="175">
        <v>121.039833933344</v>
      </c>
      <c r="N28" s="158"/>
      <c r="O28" s="159"/>
      <c r="P28" s="160"/>
      <c r="Q28" s="154">
        <f t="shared" si="12"/>
        <v>121.039833933344</v>
      </c>
      <c r="R28" s="161">
        <f t="shared" si="13"/>
        <v>1146.87691</v>
      </c>
      <c r="S28" s="161">
        <f t="shared" si="4"/>
        <v>939.61098113593687</v>
      </c>
      <c r="T28" s="161">
        <f t="shared" si="5"/>
        <v>857.10290581356014</v>
      </c>
      <c r="U28" s="156">
        <f t="shared" si="14"/>
        <v>-491.28007606665597</v>
      </c>
      <c r="V28" s="138"/>
      <c r="X28" s="162" t="str">
        <f t="shared" si="15"/>
        <v>2044-45</v>
      </c>
      <c r="Y28" s="193">
        <f t="shared" si="8"/>
        <v>244.60000000000002</v>
      </c>
      <c r="Z28" s="164"/>
      <c r="AA28" s="164"/>
      <c r="AB28" s="164"/>
      <c r="AC28" s="164"/>
      <c r="AD28" s="164"/>
      <c r="AE28" s="164"/>
      <c r="AF28" s="165">
        <f>'RNG by Scenario'!V36</f>
        <v>1.9178082191780821</v>
      </c>
      <c r="AG28" s="162">
        <v>4.74</v>
      </c>
      <c r="AH28" s="162">
        <v>4.74</v>
      </c>
      <c r="AI28" s="162">
        <v>4.74</v>
      </c>
      <c r="AJ28" s="162">
        <f t="shared" si="10"/>
        <v>14.22</v>
      </c>
      <c r="AK28" s="162">
        <v>30</v>
      </c>
      <c r="AL28" s="162">
        <v>15</v>
      </c>
      <c r="AM28" s="162"/>
      <c r="AN28" s="162"/>
      <c r="AO28" s="162"/>
      <c r="AP28" s="162">
        <v>138</v>
      </c>
      <c r="AQ28" s="162"/>
      <c r="AR28" s="162"/>
      <c r="AS28" s="162">
        <v>65</v>
      </c>
      <c r="AT28" s="162">
        <v>76</v>
      </c>
      <c r="AU28" s="162">
        <f t="shared" si="9"/>
        <v>279</v>
      </c>
      <c r="AV28" s="167">
        <v>207.26592886406311</v>
      </c>
      <c r="AW28" s="168">
        <v>82.508075322376683</v>
      </c>
      <c r="AZ28" s="86"/>
      <c r="BH28" s="86"/>
      <c r="BK28" s="86"/>
    </row>
    <row r="29" spans="1:63" x14ac:dyDescent="0.25">
      <c r="A29" s="150"/>
      <c r="B29" s="16" t="s">
        <v>40</v>
      </c>
      <c r="C29" s="17"/>
      <c r="D29" s="151">
        <v>0</v>
      </c>
      <c r="E29" s="151">
        <v>0</v>
      </c>
      <c r="F29" s="151">
        <v>447.05700000000002</v>
      </c>
      <c r="G29" s="152">
        <v>2.5</v>
      </c>
      <c r="H29" s="153">
        <v>85</v>
      </c>
      <c r="I29" s="154">
        <f t="shared" si="0"/>
        <v>534.55700000000002</v>
      </c>
      <c r="J29" s="155">
        <v>1155.0855800000002</v>
      </c>
      <c r="K29" s="156">
        <f t="shared" si="11"/>
        <v>-620.52858000000015</v>
      </c>
      <c r="L29" s="157"/>
      <c r="M29" s="175">
        <v>125.719008745298</v>
      </c>
      <c r="N29" s="158"/>
      <c r="O29" s="159"/>
      <c r="P29" s="160"/>
      <c r="Q29" s="154">
        <f t="shared" si="12"/>
        <v>125.719008745298</v>
      </c>
      <c r="R29" s="161">
        <f t="shared" si="13"/>
        <v>1155.0855800000002</v>
      </c>
      <c r="S29" s="161">
        <f t="shared" si="4"/>
        <v>937.75502621408509</v>
      </c>
      <c r="T29" s="161">
        <f t="shared" si="5"/>
        <v>854.41986153058588</v>
      </c>
      <c r="U29" s="156">
        <f t="shared" si="14"/>
        <v>-494.80957125470218</v>
      </c>
      <c r="V29" s="138"/>
      <c r="X29" s="162" t="str">
        <f t="shared" si="15"/>
        <v>2045-46</v>
      </c>
      <c r="Y29" s="193">
        <f t="shared" si="8"/>
        <v>244.60000000000002</v>
      </c>
      <c r="Z29" s="164"/>
      <c r="AA29" s="164"/>
      <c r="AB29" s="164"/>
      <c r="AC29" s="164"/>
      <c r="AD29" s="164"/>
      <c r="AE29" s="164"/>
      <c r="AF29" s="165">
        <f>'RNG by Scenario'!V37</f>
        <v>2.1917808219178081</v>
      </c>
      <c r="AG29" s="162">
        <v>4.74</v>
      </c>
      <c r="AH29" s="162">
        <v>4.74</v>
      </c>
      <c r="AI29" s="162">
        <v>4.74</v>
      </c>
      <c r="AJ29" s="162">
        <f t="shared" si="10"/>
        <v>14.22</v>
      </c>
      <c r="AK29" s="162">
        <v>30</v>
      </c>
      <c r="AL29" s="162">
        <v>15</v>
      </c>
      <c r="AM29" s="162"/>
      <c r="AN29" s="162"/>
      <c r="AO29" s="162"/>
      <c r="AP29" s="162">
        <v>138</v>
      </c>
      <c r="AQ29" s="162"/>
      <c r="AR29" s="162"/>
      <c r="AS29" s="162">
        <v>65</v>
      </c>
      <c r="AT29" s="162">
        <v>76</v>
      </c>
      <c r="AU29" s="162">
        <f t="shared" si="9"/>
        <v>279</v>
      </c>
      <c r="AV29" s="167">
        <v>217.33055378591504</v>
      </c>
      <c r="AW29" s="168">
        <v>83.335164683499201</v>
      </c>
      <c r="AZ29" s="86"/>
      <c r="BH29" s="86"/>
      <c r="BK29" s="86"/>
    </row>
    <row r="30" spans="1:63" x14ac:dyDescent="0.25">
      <c r="A30" s="150"/>
      <c r="B30" s="16" t="s">
        <v>42</v>
      </c>
      <c r="C30" s="17"/>
      <c r="D30" s="151">
        <v>0</v>
      </c>
      <c r="E30" s="151">
        <v>0</v>
      </c>
      <c r="F30" s="151">
        <v>447.05700000000002</v>
      </c>
      <c r="G30" s="152">
        <v>2.5</v>
      </c>
      <c r="H30" s="153">
        <v>85</v>
      </c>
      <c r="I30" s="154">
        <f t="shared" si="0"/>
        <v>534.55700000000002</v>
      </c>
      <c r="J30" s="155">
        <v>1162.3530800000001</v>
      </c>
      <c r="K30" s="156" t="s">
        <v>136</v>
      </c>
      <c r="L30" s="157"/>
      <c r="M30" s="175">
        <v>130.39818355725299</v>
      </c>
      <c r="N30" s="158"/>
      <c r="O30" s="159"/>
      <c r="P30" s="160"/>
      <c r="Q30" s="154">
        <f t="shared" si="12"/>
        <v>130.39818355725299</v>
      </c>
      <c r="R30" s="161">
        <f t="shared" si="13"/>
        <v>1162.3530800000001</v>
      </c>
      <c r="S30" s="161">
        <f t="shared" si="4"/>
        <v>935.4366527136134</v>
      </c>
      <c r="T30" s="161">
        <f t="shared" si="5"/>
        <v>850.84457938390699</v>
      </c>
      <c r="U30" s="156">
        <f t="shared" si="14"/>
        <v>-497.39789644274708</v>
      </c>
      <c r="V30" s="138"/>
      <c r="X30" s="162" t="str">
        <f t="shared" si="15"/>
        <v>2046-47</v>
      </c>
      <c r="Y30" s="193">
        <f t="shared" si="8"/>
        <v>244.60000000000002</v>
      </c>
      <c r="Z30" s="164"/>
      <c r="AA30" s="164"/>
      <c r="AB30" s="164"/>
      <c r="AC30" s="164"/>
      <c r="AD30" s="164"/>
      <c r="AE30" s="164"/>
      <c r="AF30" s="165">
        <f>'RNG by Scenario'!V38</f>
        <v>2.1917808219178081</v>
      </c>
      <c r="AG30" s="162">
        <v>4.74</v>
      </c>
      <c r="AH30" s="162">
        <v>4.74</v>
      </c>
      <c r="AI30" s="162">
        <v>4.74</v>
      </c>
      <c r="AJ30" s="162">
        <f t="shared" si="10"/>
        <v>14.22</v>
      </c>
      <c r="AK30" s="162">
        <v>30</v>
      </c>
      <c r="AL30" s="162">
        <v>15</v>
      </c>
      <c r="AM30" s="162"/>
      <c r="AN30" s="162"/>
      <c r="AO30" s="162"/>
      <c r="AP30" s="162">
        <v>138</v>
      </c>
      <c r="AQ30" s="162"/>
      <c r="AR30" s="162"/>
      <c r="AS30" s="162">
        <v>65</v>
      </c>
      <c r="AT30" s="162">
        <v>76</v>
      </c>
      <c r="AU30" s="162">
        <f t="shared" si="9"/>
        <v>279</v>
      </c>
      <c r="AV30" s="167">
        <v>226.91642728638672</v>
      </c>
      <c r="AW30" s="168">
        <v>84.592073329706309</v>
      </c>
      <c r="AZ30" s="86"/>
      <c r="BH30" s="86"/>
      <c r="BK30" s="86"/>
    </row>
    <row r="31" spans="1:63" x14ac:dyDescent="0.25">
      <c r="A31" s="150"/>
      <c r="B31" s="16" t="s">
        <v>43</v>
      </c>
      <c r="C31" s="17"/>
      <c r="D31" s="151">
        <v>0</v>
      </c>
      <c r="E31" s="151">
        <v>0</v>
      </c>
      <c r="F31" s="151">
        <v>447.05700000000002</v>
      </c>
      <c r="G31" s="152">
        <v>2.5</v>
      </c>
      <c r="H31" s="153">
        <v>85</v>
      </c>
      <c r="I31" s="154">
        <f t="shared" si="0"/>
        <v>534.55700000000002</v>
      </c>
      <c r="J31" s="155">
        <v>1169.36942</v>
      </c>
      <c r="K31" s="156">
        <f t="shared" si="11"/>
        <v>-634.81241999999997</v>
      </c>
      <c r="L31" s="157"/>
      <c r="M31" s="175">
        <v>135.07735836920699</v>
      </c>
      <c r="N31" s="158"/>
      <c r="O31" s="159"/>
      <c r="P31" s="160"/>
      <c r="Q31" s="154">
        <f t="shared" si="12"/>
        <v>135.07735836920699</v>
      </c>
      <c r="R31" s="161">
        <f t="shared" si="13"/>
        <v>1169.36942</v>
      </c>
      <c r="S31" s="161">
        <f t="shared" si="4"/>
        <v>933.93030995172126</v>
      </c>
      <c r="T31" s="161">
        <f t="shared" si="5"/>
        <v>848.735912163889</v>
      </c>
      <c r="U31" s="156">
        <f t="shared" si="14"/>
        <v>-499.73506163079298</v>
      </c>
      <c r="V31" s="138"/>
      <c r="X31" s="162" t="str">
        <f t="shared" si="15"/>
        <v>2047-48</v>
      </c>
      <c r="Y31" s="193">
        <f t="shared" si="8"/>
        <v>244.60000000000002</v>
      </c>
      <c r="Z31" s="164"/>
      <c r="AA31" s="164"/>
      <c r="AB31" s="164"/>
      <c r="AC31" s="164"/>
      <c r="AD31" s="164"/>
      <c r="AE31" s="164"/>
      <c r="AF31" s="165">
        <f>'RNG by Scenario'!V39</f>
        <v>2.1917808219178081</v>
      </c>
      <c r="AG31" s="162">
        <v>4.74</v>
      </c>
      <c r="AH31" s="162">
        <v>4.74</v>
      </c>
      <c r="AI31" s="162">
        <v>4.74</v>
      </c>
      <c r="AJ31" s="162">
        <f t="shared" si="10"/>
        <v>14.22</v>
      </c>
      <c r="AK31" s="162">
        <v>30</v>
      </c>
      <c r="AL31" s="162">
        <v>15</v>
      </c>
      <c r="AM31" s="162"/>
      <c r="AN31" s="162"/>
      <c r="AO31" s="162"/>
      <c r="AP31" s="162">
        <v>138</v>
      </c>
      <c r="AQ31" s="162"/>
      <c r="AR31" s="162"/>
      <c r="AS31" s="162">
        <v>65</v>
      </c>
      <c r="AT31" s="162">
        <v>76</v>
      </c>
      <c r="AU31" s="162">
        <f t="shared" si="9"/>
        <v>279</v>
      </c>
      <c r="AV31" s="167">
        <v>235.43911004827868</v>
      </c>
      <c r="AW31" s="168">
        <v>85.19439778783223</v>
      </c>
      <c r="AZ31" s="86"/>
      <c r="BH31" s="86"/>
      <c r="BK31" s="86"/>
    </row>
    <row r="32" spans="1:63" x14ac:dyDescent="0.25">
      <c r="A32" s="150"/>
      <c r="B32" s="16" t="s">
        <v>44</v>
      </c>
      <c r="C32" s="17"/>
      <c r="D32" s="151">
        <v>0</v>
      </c>
      <c r="E32" s="151">
        <v>0</v>
      </c>
      <c r="F32" s="151">
        <v>447.05700000000002</v>
      </c>
      <c r="G32" s="152">
        <v>2.5</v>
      </c>
      <c r="H32" s="153">
        <v>85</v>
      </c>
      <c r="I32" s="154">
        <f t="shared" si="0"/>
        <v>534.55700000000002</v>
      </c>
      <c r="J32" s="155">
        <v>1175.3373799999999</v>
      </c>
      <c r="K32" s="156">
        <f t="shared" si="11"/>
        <v>-640.78037999999992</v>
      </c>
      <c r="L32" s="157"/>
      <c r="M32" s="175">
        <v>139.75653318116099</v>
      </c>
      <c r="N32" s="158"/>
      <c r="O32" s="159"/>
      <c r="P32" s="160"/>
      <c r="Q32" s="154">
        <f t="shared" si="12"/>
        <v>139.75653318116099</v>
      </c>
      <c r="R32" s="161">
        <f t="shared" si="13"/>
        <v>1175.3373799999999</v>
      </c>
      <c r="S32" s="161">
        <f t="shared" si="4"/>
        <v>930.41573240995831</v>
      </c>
      <c r="T32" s="161">
        <f t="shared" si="5"/>
        <v>844.10995523290899</v>
      </c>
      <c r="U32" s="156">
        <f t="shared" si="14"/>
        <v>-501.02384681883893</v>
      </c>
      <c r="V32" s="138"/>
      <c r="X32" s="162" t="str">
        <f t="shared" si="15"/>
        <v>2048-49</v>
      </c>
      <c r="Y32" s="193">
        <f t="shared" si="8"/>
        <v>244.60000000000002</v>
      </c>
      <c r="Z32" s="164"/>
      <c r="AA32" s="164"/>
      <c r="AB32" s="164"/>
      <c r="AC32" s="164"/>
      <c r="AD32" s="164"/>
      <c r="AE32" s="164"/>
      <c r="AF32" s="165">
        <f>'RNG by Scenario'!V40</f>
        <v>2.1917808219178081</v>
      </c>
      <c r="AG32" s="162">
        <v>4.74</v>
      </c>
      <c r="AH32" s="162">
        <v>4.74</v>
      </c>
      <c r="AI32" s="162">
        <v>4.74</v>
      </c>
      <c r="AJ32" s="162">
        <f t="shared" si="10"/>
        <v>14.22</v>
      </c>
      <c r="AK32" s="162">
        <v>30</v>
      </c>
      <c r="AL32" s="162">
        <v>15</v>
      </c>
      <c r="AM32" s="162"/>
      <c r="AN32" s="162"/>
      <c r="AO32" s="162"/>
      <c r="AP32" s="162">
        <v>138</v>
      </c>
      <c r="AQ32" s="162"/>
      <c r="AR32" s="162"/>
      <c r="AS32" s="162">
        <v>65</v>
      </c>
      <c r="AT32" s="162">
        <v>76</v>
      </c>
      <c r="AU32" s="162">
        <f t="shared" si="9"/>
        <v>279</v>
      </c>
      <c r="AV32" s="167">
        <v>244.92164759004157</v>
      </c>
      <c r="AW32" s="168">
        <v>86.305777177049279</v>
      </c>
      <c r="AZ32" s="86"/>
      <c r="BH32" s="86"/>
      <c r="BK32" s="86"/>
    </row>
    <row r="33" spans="1:67" x14ac:dyDescent="0.25">
      <c r="A33" s="150"/>
      <c r="B33" s="16" t="s">
        <v>45</v>
      </c>
      <c r="C33" s="17"/>
      <c r="D33" s="151">
        <v>0</v>
      </c>
      <c r="E33" s="151">
        <v>0</v>
      </c>
      <c r="F33" s="151">
        <v>447.05700000000002</v>
      </c>
      <c r="G33" s="152">
        <v>2.5</v>
      </c>
      <c r="H33" s="153">
        <v>85</v>
      </c>
      <c r="I33" s="154">
        <f t="shared" si="0"/>
        <v>534.55700000000002</v>
      </c>
      <c r="J33" s="155">
        <v>1182.8938000000001</v>
      </c>
      <c r="K33" s="156">
        <f t="shared" si="11"/>
        <v>-648.33680000000004</v>
      </c>
      <c r="L33" s="157"/>
      <c r="M33" s="175">
        <v>144.43570799311601</v>
      </c>
      <c r="N33" s="158"/>
      <c r="O33" s="159"/>
      <c r="P33" s="160"/>
      <c r="Q33" s="154">
        <f t="shared" si="12"/>
        <v>144.43570799311601</v>
      </c>
      <c r="R33" s="161">
        <f t="shared" si="13"/>
        <v>1182.8938000000001</v>
      </c>
      <c r="S33" s="161">
        <f t="shared" si="4"/>
        <v>930.04347328267011</v>
      </c>
      <c r="T33" s="161">
        <f t="shared" si="5"/>
        <v>843.27553684227053</v>
      </c>
      <c r="U33" s="156">
        <f t="shared" si="14"/>
        <v>-503.90109200688403</v>
      </c>
      <c r="V33" s="138"/>
      <c r="X33" s="162" t="str">
        <f t="shared" si="15"/>
        <v>2049-50</v>
      </c>
      <c r="Y33" s="193">
        <f t="shared" si="8"/>
        <v>244.60000000000002</v>
      </c>
      <c r="Z33" s="164"/>
      <c r="AA33" s="164"/>
      <c r="AB33" s="164"/>
      <c r="AC33" s="164"/>
      <c r="AD33" s="164"/>
      <c r="AE33" s="164"/>
      <c r="AF33" s="165">
        <f>'RNG by Scenario'!V41</f>
        <v>2.4657534246575343</v>
      </c>
      <c r="AG33" s="162">
        <v>4.74</v>
      </c>
      <c r="AH33" s="162">
        <v>4.74</v>
      </c>
      <c r="AI33" s="162">
        <v>4.74</v>
      </c>
      <c r="AJ33" s="162">
        <f t="shared" si="10"/>
        <v>14.22</v>
      </c>
      <c r="AK33" s="162">
        <v>30</v>
      </c>
      <c r="AL33" s="162">
        <v>15</v>
      </c>
      <c r="AM33" s="162"/>
      <c r="AN33" s="162"/>
      <c r="AO33" s="162"/>
      <c r="AP33" s="162">
        <v>138</v>
      </c>
      <c r="AQ33" s="162"/>
      <c r="AR33" s="162"/>
      <c r="AS33" s="162">
        <v>65</v>
      </c>
      <c r="AT33" s="162">
        <v>76</v>
      </c>
      <c r="AU33" s="162">
        <f t="shared" si="9"/>
        <v>279</v>
      </c>
      <c r="AV33" s="167">
        <v>252.85032671732998</v>
      </c>
      <c r="AW33" s="168">
        <v>86.767936440399552</v>
      </c>
      <c r="AZ33" s="86"/>
      <c r="BH33" s="86"/>
      <c r="BK33" s="86"/>
    </row>
    <row r="34" spans="1:67" x14ac:dyDescent="0.25">
      <c r="A34" s="150"/>
      <c r="B34" s="16" t="s">
        <v>46</v>
      </c>
      <c r="C34" s="17"/>
      <c r="D34" s="151">
        <v>0</v>
      </c>
      <c r="E34" s="151">
        <v>0</v>
      </c>
      <c r="F34" s="151">
        <v>447.05700000000002</v>
      </c>
      <c r="G34" s="152">
        <v>2.5</v>
      </c>
      <c r="H34" s="153">
        <v>85</v>
      </c>
      <c r="I34" s="154">
        <f t="shared" si="0"/>
        <v>534.55700000000002</v>
      </c>
      <c r="J34" s="155">
        <v>1189.35995</v>
      </c>
      <c r="K34" s="156">
        <f t="shared" si="11"/>
        <v>-654.80295000000001</v>
      </c>
      <c r="L34" s="157"/>
      <c r="M34" s="175">
        <v>149.11488280507001</v>
      </c>
      <c r="N34" s="158"/>
      <c r="O34" s="159"/>
      <c r="P34" s="160"/>
      <c r="Q34" s="154">
        <f t="shared" si="12"/>
        <v>149.11488280507001</v>
      </c>
      <c r="R34" s="161">
        <f t="shared" si="13"/>
        <v>1189.35995</v>
      </c>
      <c r="S34" s="161">
        <f t="shared" si="4"/>
        <v>928.96226286851424</v>
      </c>
      <c r="T34" s="161">
        <f t="shared" si="5"/>
        <v>841.64853815753327</v>
      </c>
      <c r="U34" s="156">
        <f t="shared" si="14"/>
        <v>-505.68806719493</v>
      </c>
      <c r="V34" s="138"/>
      <c r="X34" s="162" t="str">
        <f t="shared" si="15"/>
        <v>2050-51</v>
      </c>
      <c r="Y34" s="193">
        <f t="shared" si="8"/>
        <v>244.60000000000002</v>
      </c>
      <c r="Z34" s="164"/>
      <c r="AA34" s="164"/>
      <c r="AB34" s="164"/>
      <c r="AC34" s="164"/>
      <c r="AD34" s="164"/>
      <c r="AE34" s="164"/>
      <c r="AF34" s="165">
        <f>'RNG by Scenario'!V42</f>
        <v>2.4657534246575343</v>
      </c>
      <c r="AG34" s="162">
        <v>4.74</v>
      </c>
      <c r="AH34" s="162">
        <v>4.74</v>
      </c>
      <c r="AI34" s="162">
        <v>4.74</v>
      </c>
      <c r="AJ34" s="162">
        <f t="shared" si="10"/>
        <v>14.22</v>
      </c>
      <c r="AK34" s="162">
        <v>30</v>
      </c>
      <c r="AL34" s="162">
        <v>15</v>
      </c>
      <c r="AM34" s="162"/>
      <c r="AN34" s="162"/>
      <c r="AO34" s="162"/>
      <c r="AP34" s="162">
        <v>138</v>
      </c>
      <c r="AQ34" s="162"/>
      <c r="AR34" s="162"/>
      <c r="AS34" s="162">
        <v>65</v>
      </c>
      <c r="AT34" s="162">
        <v>76</v>
      </c>
      <c r="AU34" s="162">
        <f t="shared" si="9"/>
        <v>279</v>
      </c>
      <c r="AV34" s="167">
        <v>260.39768713148584</v>
      </c>
      <c r="AW34" s="168">
        <v>87.313724710980907</v>
      </c>
      <c r="AZ34" s="86"/>
      <c r="BH34" s="86"/>
      <c r="BK34" s="86"/>
    </row>
    <row r="35" spans="1:67" x14ac:dyDescent="0.25">
      <c r="C35" s="16"/>
      <c r="J35" s="155"/>
      <c r="R35" s="161"/>
      <c r="S35" s="161"/>
      <c r="AV35" s="200"/>
      <c r="AW35" s="200"/>
      <c r="BD35" s="169"/>
      <c r="BE35" s="154"/>
      <c r="BG35" s="150"/>
      <c r="BK35" s="86"/>
      <c r="BM35" s="176"/>
      <c r="BN35" s="177"/>
      <c r="BO35" s="129"/>
    </row>
    <row r="36" spans="1:67" x14ac:dyDescent="0.25">
      <c r="B36" s="18" t="s">
        <v>31</v>
      </c>
      <c r="C36" s="113"/>
      <c r="D36" s="113"/>
      <c r="E36" s="113"/>
      <c r="F36" s="113"/>
      <c r="G36" s="18"/>
      <c r="H36" s="18"/>
      <c r="I36" s="154"/>
      <c r="J36" s="201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66"/>
      <c r="Y36" s="66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66"/>
      <c r="AW36" s="169"/>
      <c r="AX36" s="66"/>
      <c r="AY36" s="66"/>
      <c r="AZ36" s="180"/>
      <c r="BA36" s="66"/>
      <c r="BB36" s="66"/>
      <c r="BC36" s="170"/>
      <c r="BD36" s="169"/>
      <c r="BE36" s="65"/>
      <c r="BG36" s="181"/>
      <c r="BJ36" s="133"/>
      <c r="BK36" s="86"/>
      <c r="BM36" s="176"/>
    </row>
    <row r="37" spans="1:67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66"/>
      <c r="Y37" s="66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66"/>
      <c r="AX37" s="66"/>
      <c r="AY37" s="66"/>
      <c r="AZ37" s="180"/>
      <c r="BA37" s="66"/>
      <c r="BB37" s="66"/>
      <c r="BC37" s="170"/>
      <c r="BD37" s="169"/>
      <c r="BE37" s="65"/>
      <c r="BJ37" s="133"/>
      <c r="BK37" s="86"/>
    </row>
    <row r="38" spans="1:67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66"/>
      <c r="Y38" s="66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66"/>
      <c r="AX38" s="66"/>
      <c r="AY38" s="66"/>
      <c r="AZ38" s="180"/>
      <c r="BA38" s="66"/>
      <c r="BB38" s="66"/>
      <c r="BC38" s="170"/>
      <c r="BD38" s="169"/>
      <c r="BE38" s="169"/>
      <c r="BJ38" s="133"/>
      <c r="BK38" s="86"/>
    </row>
    <row r="39" spans="1:67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66"/>
      <c r="Y39" s="66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66"/>
      <c r="AX39" s="66"/>
      <c r="AY39" s="66"/>
      <c r="AZ39" s="180"/>
      <c r="BA39" s="66"/>
      <c r="BB39" s="66"/>
      <c r="BC39" s="170"/>
      <c r="BD39" s="169"/>
      <c r="BE39" s="169"/>
      <c r="BJ39" s="133"/>
      <c r="BK39" s="86"/>
    </row>
    <row r="40" spans="1:67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66"/>
      <c r="Y40" s="66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66"/>
      <c r="AX40" s="66"/>
      <c r="AY40" s="66"/>
      <c r="AZ40" s="180"/>
      <c r="BA40" s="66"/>
      <c r="BB40" s="66"/>
      <c r="BC40" s="170"/>
      <c r="BD40" s="169"/>
      <c r="BE40" s="169"/>
      <c r="BJ40" s="133"/>
      <c r="BK40" s="86"/>
    </row>
    <row r="41" spans="1:67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66"/>
      <c r="Y41" s="66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66"/>
      <c r="AX41" s="66"/>
      <c r="AY41" s="66"/>
      <c r="AZ41" s="180"/>
      <c r="BA41" s="66"/>
      <c r="BB41" s="66"/>
      <c r="BC41" s="170"/>
      <c r="BD41" s="169"/>
      <c r="BE41" s="169"/>
      <c r="BJ41" s="133"/>
      <c r="BK41" s="86"/>
    </row>
    <row r="42" spans="1:67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66"/>
      <c r="Y42" s="66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66"/>
      <c r="AX42" s="66"/>
      <c r="AY42" s="66"/>
      <c r="AZ42" s="180"/>
      <c r="BA42" s="66"/>
      <c r="BB42" s="66"/>
      <c r="BC42" s="170"/>
      <c r="BD42" s="169"/>
      <c r="BE42" s="169"/>
      <c r="BJ42" s="133"/>
      <c r="BK42" s="86"/>
    </row>
    <row r="43" spans="1:67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66"/>
      <c r="Y43" s="66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66"/>
      <c r="AX43" s="66"/>
      <c r="AY43" s="66"/>
      <c r="AZ43" s="180"/>
      <c r="BA43" s="66"/>
      <c r="BB43" s="66"/>
      <c r="BC43" s="170"/>
      <c r="BD43" s="169"/>
      <c r="BE43" s="169"/>
      <c r="BJ43" s="133"/>
      <c r="BK43" s="86"/>
    </row>
    <row r="44" spans="1:67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66"/>
      <c r="Y44" s="66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66"/>
      <c r="AX44" s="66"/>
      <c r="AY44" s="66"/>
      <c r="AZ44" s="180"/>
      <c r="BA44" s="66"/>
      <c r="BB44" s="66"/>
      <c r="BC44" s="170"/>
      <c r="BD44" s="169"/>
      <c r="BE44" s="169"/>
      <c r="BJ44" s="133"/>
      <c r="BK44" s="86"/>
    </row>
    <row r="45" spans="1:67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66"/>
      <c r="Y45" s="66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66"/>
      <c r="AX45" s="66"/>
      <c r="AY45" s="66"/>
      <c r="AZ45" s="180"/>
      <c r="BA45" s="66"/>
      <c r="BB45" s="66"/>
      <c r="BC45" s="170"/>
      <c r="BD45" s="169"/>
      <c r="BE45" s="169"/>
      <c r="BJ45" s="133"/>
      <c r="BK45" s="86"/>
    </row>
    <row r="46" spans="1:67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66"/>
      <c r="Y46" s="66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66"/>
      <c r="AX46" s="66"/>
      <c r="AY46" s="66"/>
      <c r="AZ46" s="180"/>
      <c r="BA46" s="66"/>
      <c r="BB46" s="66"/>
      <c r="BC46" s="170"/>
      <c r="BD46" s="169"/>
      <c r="BE46" s="169"/>
      <c r="BJ46" s="133"/>
      <c r="BK46" s="86"/>
    </row>
    <row r="47" spans="1:67" x14ac:dyDescent="0.25">
      <c r="I47" s="113"/>
      <c r="J47" s="182"/>
      <c r="K47" s="183"/>
      <c r="M47" s="183"/>
      <c r="X47" s="66"/>
      <c r="Y47" s="66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70"/>
      <c r="AQ47" s="170"/>
      <c r="AR47" s="170"/>
      <c r="AS47" s="170"/>
      <c r="AT47" s="169"/>
      <c r="AU47" s="169"/>
      <c r="AV47" s="170"/>
      <c r="AW47" s="66"/>
      <c r="AX47" s="66"/>
      <c r="AY47" s="66"/>
      <c r="AZ47" s="180"/>
      <c r="BA47" s="66"/>
      <c r="BB47" s="66"/>
      <c r="BC47" s="66"/>
      <c r="BD47" s="169"/>
      <c r="BE47" s="169"/>
      <c r="BJ47" s="133"/>
      <c r="BK47" s="86"/>
    </row>
    <row r="48" spans="1:67" x14ac:dyDescent="0.25">
      <c r="I48" s="113"/>
      <c r="J48" s="182"/>
      <c r="K48" s="183"/>
      <c r="M48" s="183"/>
      <c r="X48" s="66"/>
      <c r="Y48" s="66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70"/>
      <c r="AQ48" s="170"/>
      <c r="AR48" s="170"/>
      <c r="AS48" s="170"/>
      <c r="AT48" s="169"/>
      <c r="AU48" s="169"/>
      <c r="AV48" s="170"/>
      <c r="AW48" s="66"/>
      <c r="AX48" s="66"/>
      <c r="AY48" s="66"/>
      <c r="AZ48" s="180"/>
      <c r="BA48" s="66"/>
      <c r="BB48" s="66"/>
      <c r="BC48" s="66"/>
      <c r="BD48" s="169"/>
      <c r="BE48" s="169"/>
      <c r="BJ48" s="133"/>
      <c r="BK48" s="86"/>
    </row>
    <row r="49" spans="10:63" x14ac:dyDescent="0.25">
      <c r="J49" s="183"/>
      <c r="K49" s="183"/>
      <c r="M49" s="183"/>
      <c r="X49" s="66"/>
      <c r="Y49" s="66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70"/>
      <c r="AQ49" s="169"/>
      <c r="AR49" s="169"/>
      <c r="AS49" s="170"/>
      <c r="AT49" s="169"/>
      <c r="AU49" s="169"/>
      <c r="AV49" s="170"/>
      <c r="AW49" s="66"/>
      <c r="AX49" s="66"/>
      <c r="AY49" s="66"/>
      <c r="AZ49" s="180"/>
      <c r="BA49" s="66"/>
      <c r="BB49" s="66"/>
      <c r="BC49" s="66"/>
      <c r="BD49" s="169"/>
      <c r="BE49" s="169"/>
      <c r="BJ49" s="133"/>
      <c r="BK49" s="86"/>
    </row>
    <row r="50" spans="10:63" x14ac:dyDescent="0.25">
      <c r="J50" s="183"/>
      <c r="K50" s="183"/>
      <c r="M50" s="183"/>
      <c r="X50" s="66"/>
      <c r="Y50" s="66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70"/>
      <c r="AQ50" s="169"/>
      <c r="AR50" s="169"/>
      <c r="AS50" s="170"/>
      <c r="AT50" s="169"/>
      <c r="AU50" s="169"/>
      <c r="AV50" s="170"/>
      <c r="AW50" s="66"/>
      <c r="AX50" s="66"/>
      <c r="AY50" s="66"/>
      <c r="AZ50" s="180"/>
      <c r="BA50" s="66"/>
      <c r="BB50" s="66"/>
      <c r="BC50" s="66"/>
      <c r="BD50" s="169"/>
      <c r="BE50" s="169"/>
      <c r="BJ50" s="133"/>
      <c r="BK50" s="86"/>
    </row>
    <row r="51" spans="10:63" x14ac:dyDescent="0.25">
      <c r="J51" s="183"/>
      <c r="K51" s="183"/>
      <c r="M51" s="183"/>
      <c r="X51" s="66"/>
      <c r="Y51" s="66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70"/>
      <c r="AQ51" s="169"/>
      <c r="AR51" s="169"/>
      <c r="AS51" s="170"/>
      <c r="AT51" s="169"/>
      <c r="AU51" s="169"/>
      <c r="AV51" s="170"/>
      <c r="AW51" s="66"/>
      <c r="AX51" s="66"/>
      <c r="AY51" s="66"/>
      <c r="AZ51" s="180"/>
      <c r="BA51" s="66"/>
      <c r="BB51" s="66"/>
      <c r="BC51" s="66"/>
      <c r="BD51" s="169"/>
      <c r="BE51" s="169"/>
      <c r="BJ51" s="133"/>
      <c r="BK51" s="86"/>
    </row>
    <row r="52" spans="10:63" x14ac:dyDescent="0.25">
      <c r="J52" s="183"/>
      <c r="K52" s="183"/>
      <c r="L52" s="184"/>
      <c r="M52" s="183"/>
      <c r="X52" s="66"/>
      <c r="Y52" s="66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70"/>
      <c r="AQ52" s="169"/>
      <c r="AR52" s="169"/>
      <c r="AS52" s="170"/>
      <c r="AT52" s="169"/>
      <c r="AU52" s="169"/>
      <c r="AV52" s="170"/>
      <c r="AW52" s="66"/>
      <c r="AX52" s="66"/>
      <c r="AY52" s="66"/>
      <c r="AZ52" s="180"/>
      <c r="BA52" s="66"/>
      <c r="BB52" s="66"/>
      <c r="BC52" s="66"/>
      <c r="BD52" s="169"/>
      <c r="BE52" s="169"/>
      <c r="BJ52" s="133"/>
      <c r="BK52" s="86"/>
    </row>
    <row r="53" spans="10:63" x14ac:dyDescent="0.25">
      <c r="J53" s="183"/>
      <c r="K53" s="183"/>
      <c r="L53" s="184"/>
      <c r="M53" s="183"/>
      <c r="X53" s="66"/>
      <c r="Y53" s="66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70"/>
      <c r="AQ53" s="169"/>
      <c r="AR53" s="169"/>
      <c r="AS53" s="170"/>
      <c r="AT53" s="169"/>
      <c r="AU53" s="169"/>
      <c r="AV53" s="170"/>
      <c r="AW53" s="66"/>
      <c r="AX53" s="66"/>
      <c r="AY53" s="66"/>
      <c r="AZ53" s="180"/>
      <c r="BA53" s="66"/>
      <c r="BB53" s="66"/>
      <c r="BC53" s="66"/>
      <c r="BD53" s="169"/>
      <c r="BE53" s="169"/>
      <c r="BJ53" s="133"/>
      <c r="BK53" s="86"/>
    </row>
    <row r="54" spans="10:63" x14ac:dyDescent="0.25">
      <c r="J54" s="183"/>
      <c r="K54" s="183"/>
      <c r="L54" s="184"/>
      <c r="M54" s="183"/>
      <c r="X54" s="66"/>
      <c r="Y54" s="66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70"/>
      <c r="AQ54" s="169"/>
      <c r="AR54" s="169"/>
      <c r="AS54" s="169"/>
      <c r="AT54" s="169"/>
      <c r="AU54" s="169"/>
      <c r="AV54" s="66"/>
      <c r="AW54" s="66"/>
      <c r="AX54" s="66"/>
      <c r="AY54" s="66"/>
      <c r="AZ54" s="180"/>
      <c r="BA54" s="66"/>
      <c r="BB54" s="66"/>
      <c r="BC54" s="66"/>
      <c r="BD54" s="169"/>
      <c r="BE54" s="169"/>
      <c r="BJ54" s="133"/>
      <c r="BK54" s="86"/>
    </row>
    <row r="55" spans="10:63" x14ac:dyDescent="0.25">
      <c r="J55" s="183"/>
      <c r="K55" s="183"/>
      <c r="L55" s="184"/>
      <c r="M55" s="183"/>
      <c r="X55" s="66"/>
      <c r="Y55" s="66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70"/>
      <c r="AQ55" s="169"/>
      <c r="AR55" s="169"/>
      <c r="AS55" s="169"/>
      <c r="AT55" s="169"/>
      <c r="AU55" s="169"/>
      <c r="AV55" s="66"/>
      <c r="AW55" s="66"/>
      <c r="AX55" s="66"/>
      <c r="AY55" s="66"/>
      <c r="AZ55" s="180"/>
      <c r="BA55" s="66"/>
      <c r="BB55" s="66"/>
      <c r="BC55" s="66"/>
      <c r="BD55" s="169"/>
      <c r="BE55" s="169"/>
      <c r="BJ55" s="133"/>
      <c r="BK55" s="86"/>
    </row>
    <row r="56" spans="10:63" x14ac:dyDescent="0.25">
      <c r="J56" s="183"/>
      <c r="K56" s="183"/>
      <c r="L56" s="184"/>
      <c r="M56" s="183"/>
      <c r="X56" s="66"/>
      <c r="Y56" s="66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70"/>
      <c r="AQ56" s="169"/>
      <c r="AR56" s="169"/>
      <c r="AS56" s="169"/>
      <c r="AT56" s="169"/>
      <c r="AU56" s="169"/>
      <c r="AV56" s="66"/>
      <c r="AW56" s="66"/>
      <c r="AX56" s="66"/>
      <c r="AY56" s="66"/>
      <c r="AZ56" s="180"/>
      <c r="BA56" s="66"/>
      <c r="BB56" s="66"/>
      <c r="BC56" s="66"/>
      <c r="BD56" s="169"/>
      <c r="BE56" s="169"/>
      <c r="BJ56" s="133"/>
      <c r="BK56" s="86"/>
    </row>
    <row r="57" spans="10:63" x14ac:dyDescent="0.25">
      <c r="J57" s="183"/>
      <c r="K57" s="183"/>
      <c r="M57" s="183"/>
      <c r="X57" s="66"/>
      <c r="Y57" s="66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70"/>
      <c r="AQ57" s="169"/>
      <c r="AR57" s="169"/>
      <c r="AS57" s="169"/>
      <c r="AT57" s="169"/>
      <c r="AU57" s="169"/>
      <c r="AV57" s="66"/>
      <c r="AW57" s="66"/>
      <c r="AX57" s="66"/>
      <c r="AY57" s="66"/>
      <c r="AZ57" s="180"/>
      <c r="BA57" s="66"/>
      <c r="BB57" s="66"/>
      <c r="BC57" s="66"/>
      <c r="BD57" s="169"/>
      <c r="BE57" s="169"/>
      <c r="BJ57" s="133"/>
      <c r="BK57" s="86"/>
    </row>
    <row r="58" spans="10:63" x14ac:dyDescent="0.25">
      <c r="J58" s="183"/>
      <c r="K58" s="183"/>
      <c r="M58" s="183"/>
      <c r="X58" s="66"/>
      <c r="Y58" s="66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70"/>
      <c r="AQ58" s="169"/>
      <c r="AR58" s="169"/>
      <c r="AS58" s="169"/>
      <c r="AT58" s="169"/>
      <c r="AU58" s="169"/>
      <c r="AV58" s="66"/>
      <c r="AW58" s="66"/>
      <c r="AX58" s="66"/>
      <c r="AY58" s="66"/>
      <c r="AZ58" s="180"/>
      <c r="BA58" s="66"/>
      <c r="BB58" s="66"/>
      <c r="BC58" s="66"/>
      <c r="BD58" s="169"/>
      <c r="BE58" s="169"/>
      <c r="BJ58" s="133"/>
      <c r="BK58" s="86"/>
    </row>
    <row r="59" spans="10:63" x14ac:dyDescent="0.25">
      <c r="J59" s="183"/>
      <c r="K59" s="183"/>
      <c r="M59" s="183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170"/>
      <c r="AQ59" s="66"/>
      <c r="AR59" s="66"/>
      <c r="AS59" s="66"/>
      <c r="AT59" s="66"/>
      <c r="AU59" s="66"/>
      <c r="AV59" s="66"/>
      <c r="AW59" s="66"/>
      <c r="AX59" s="66"/>
      <c r="AY59" s="66"/>
      <c r="AZ59" s="180"/>
      <c r="BA59" s="66"/>
      <c r="BB59" s="66"/>
      <c r="BC59" s="66"/>
      <c r="BD59" s="169"/>
      <c r="BE59" s="169"/>
      <c r="BF59" s="169"/>
    </row>
    <row r="60" spans="10:63" x14ac:dyDescent="0.25">
      <c r="J60" s="183"/>
      <c r="K60" s="183"/>
      <c r="M60" s="183"/>
      <c r="X60" s="65"/>
      <c r="Y60" s="66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170"/>
      <c r="AQ60" s="65"/>
      <c r="AR60" s="65"/>
      <c r="AS60" s="65"/>
      <c r="AT60" s="65"/>
      <c r="AU60" s="65"/>
      <c r="AV60" s="65"/>
      <c r="AW60" s="65"/>
      <c r="AX60" s="65"/>
      <c r="AY60" s="65"/>
      <c r="AZ60" s="206"/>
      <c r="BA60" s="65"/>
      <c r="BB60" s="65"/>
      <c r="BC60" s="65"/>
      <c r="BD60" s="65"/>
      <c r="BE60" s="65"/>
      <c r="BF60" s="65"/>
      <c r="BG60" s="169"/>
    </row>
    <row r="61" spans="10:63" x14ac:dyDescent="0.25">
      <c r="J61" s="183"/>
      <c r="K61" s="183"/>
      <c r="M61" s="183"/>
      <c r="X61" s="65"/>
      <c r="Y61" s="66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206"/>
      <c r="BA61" s="65"/>
      <c r="BB61" s="65"/>
      <c r="BC61" s="65"/>
      <c r="BD61" s="65"/>
      <c r="BE61" s="65"/>
      <c r="BF61" s="65"/>
      <c r="BG61" s="65"/>
    </row>
    <row r="62" spans="10:63" x14ac:dyDescent="0.25">
      <c r="J62" s="183"/>
      <c r="K62" s="183"/>
      <c r="M62" s="183"/>
      <c r="X62" s="65"/>
      <c r="Y62" s="66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206"/>
      <c r="BA62" s="65"/>
      <c r="BB62" s="65"/>
      <c r="BC62" s="65"/>
      <c r="BD62" s="65"/>
      <c r="BE62" s="65"/>
      <c r="BF62" s="65"/>
      <c r="BG62" s="65"/>
    </row>
    <row r="63" spans="10:63" x14ac:dyDescent="0.25">
      <c r="J63" s="183"/>
      <c r="K63" s="183"/>
      <c r="M63" s="183"/>
      <c r="X63" s="186"/>
      <c r="Y63" s="186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8"/>
      <c r="BA63" s="187"/>
      <c r="BB63" s="187"/>
      <c r="BC63" s="187"/>
      <c r="BD63" s="65"/>
      <c r="BE63" s="65"/>
      <c r="BF63" s="65"/>
      <c r="BG63" s="65"/>
    </row>
    <row r="64" spans="10:63" x14ac:dyDescent="0.25">
      <c r="J64" s="183"/>
      <c r="K64" s="183"/>
      <c r="M64" s="183"/>
      <c r="X64" s="66"/>
      <c r="Y64" s="66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90"/>
      <c r="BA64" s="189"/>
      <c r="BB64" s="189"/>
      <c r="BC64" s="189"/>
      <c r="BD64" s="189"/>
      <c r="BE64" s="189"/>
      <c r="BF64" s="189"/>
      <c r="BG64" s="65"/>
    </row>
    <row r="65" spans="10:59" x14ac:dyDescent="0.25">
      <c r="J65" s="183"/>
      <c r="K65" s="183"/>
      <c r="M65" s="183"/>
      <c r="X65" s="66"/>
      <c r="Y65" s="66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90"/>
      <c r="BA65" s="189"/>
      <c r="BB65" s="189"/>
      <c r="BC65" s="189"/>
      <c r="BD65" s="189"/>
      <c r="BE65" s="189"/>
      <c r="BF65" s="189"/>
      <c r="BG65" s="189"/>
    </row>
    <row r="66" spans="10:59" x14ac:dyDescent="0.25">
      <c r="J66" s="183"/>
      <c r="K66" s="183"/>
      <c r="X66" s="66"/>
      <c r="Y66" s="66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90"/>
      <c r="BA66" s="189"/>
      <c r="BB66" s="189"/>
      <c r="BC66" s="189"/>
      <c r="BD66" s="189"/>
      <c r="BE66" s="189"/>
      <c r="BF66" s="189"/>
      <c r="BG66" s="189"/>
    </row>
    <row r="67" spans="10:59" x14ac:dyDescent="0.25">
      <c r="X67" s="66"/>
      <c r="Y67" s="66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90"/>
      <c r="BA67" s="189"/>
      <c r="BB67" s="189"/>
      <c r="BC67" s="189"/>
      <c r="BD67" s="189"/>
      <c r="BE67" s="189"/>
      <c r="BF67" s="189"/>
      <c r="BG67" s="189"/>
    </row>
    <row r="68" spans="10:59" x14ac:dyDescent="0.25">
      <c r="X68" s="66"/>
      <c r="Y68" s="66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90"/>
      <c r="BA68" s="189"/>
      <c r="BB68" s="189"/>
      <c r="BC68" s="189"/>
      <c r="BD68" s="189"/>
      <c r="BE68" s="189"/>
      <c r="BF68" s="189"/>
      <c r="BG68" s="189"/>
    </row>
    <row r="69" spans="10:59" x14ac:dyDescent="0.25">
      <c r="X69" s="66"/>
      <c r="Y69" s="66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90"/>
      <c r="BA69" s="189"/>
      <c r="BB69" s="189"/>
      <c r="BC69" s="189"/>
      <c r="BD69" s="189"/>
      <c r="BE69" s="189"/>
      <c r="BF69" s="189"/>
      <c r="BG69" s="189"/>
    </row>
    <row r="70" spans="10:59" x14ac:dyDescent="0.25">
      <c r="X70" s="66"/>
      <c r="Y70" s="66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90"/>
      <c r="BA70" s="189"/>
      <c r="BB70" s="189"/>
      <c r="BC70" s="189"/>
      <c r="BD70" s="189"/>
      <c r="BE70" s="189"/>
      <c r="BF70" s="189"/>
      <c r="BG70" s="189"/>
    </row>
    <row r="71" spans="10:59" x14ac:dyDescent="0.25">
      <c r="X71" s="66"/>
      <c r="Y71" s="66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90"/>
      <c r="BA71" s="189"/>
      <c r="BB71" s="189"/>
      <c r="BC71" s="189"/>
      <c r="BD71" s="189"/>
      <c r="BE71" s="189"/>
      <c r="BF71" s="189"/>
      <c r="BG71" s="189"/>
    </row>
    <row r="72" spans="10:59" x14ac:dyDescent="0.25">
      <c r="X72" s="66"/>
      <c r="Y72" s="66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90"/>
      <c r="BA72" s="189"/>
      <c r="BB72" s="189"/>
      <c r="BC72" s="189"/>
      <c r="BD72" s="189"/>
      <c r="BE72" s="189"/>
      <c r="BF72" s="189"/>
      <c r="BG72" s="189"/>
    </row>
    <row r="73" spans="10:59" x14ac:dyDescent="0.25">
      <c r="X73" s="66"/>
      <c r="Y73" s="66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90"/>
      <c r="BA73" s="189"/>
      <c r="BB73" s="189"/>
      <c r="BC73" s="189"/>
      <c r="BD73" s="189"/>
      <c r="BE73" s="189"/>
      <c r="BF73" s="189"/>
      <c r="BG73" s="189"/>
    </row>
    <row r="74" spans="10:59" x14ac:dyDescent="0.25">
      <c r="X74" s="66"/>
      <c r="Y74" s="66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90"/>
      <c r="BA74" s="189"/>
      <c r="BB74" s="189"/>
      <c r="BC74" s="189"/>
      <c r="BD74" s="189"/>
      <c r="BE74" s="189"/>
      <c r="BF74" s="189"/>
      <c r="BG74" s="189"/>
    </row>
    <row r="75" spans="10:59" x14ac:dyDescent="0.25">
      <c r="X75" s="66"/>
      <c r="Y75" s="66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90"/>
      <c r="BA75" s="189"/>
      <c r="BB75" s="189"/>
      <c r="BC75" s="189"/>
      <c r="BD75" s="189"/>
      <c r="BE75" s="189"/>
      <c r="BF75" s="189"/>
      <c r="BG75" s="189"/>
    </row>
    <row r="76" spans="10:59" x14ac:dyDescent="0.25">
      <c r="X76" s="66"/>
      <c r="Y76" s="66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90"/>
      <c r="BA76" s="189"/>
      <c r="BB76" s="189"/>
      <c r="BC76" s="189"/>
      <c r="BD76" s="189"/>
      <c r="BE76" s="189"/>
      <c r="BF76" s="189"/>
      <c r="BG76" s="189"/>
    </row>
    <row r="77" spans="10:59" x14ac:dyDescent="0.25">
      <c r="X77" s="66"/>
      <c r="Y77" s="66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90"/>
      <c r="BA77" s="189"/>
      <c r="BB77" s="189"/>
      <c r="BC77" s="189"/>
      <c r="BD77" s="189"/>
      <c r="BE77" s="189"/>
      <c r="BF77" s="189"/>
      <c r="BG77" s="189"/>
    </row>
    <row r="78" spans="10:59" x14ac:dyDescent="0.25">
      <c r="X78" s="66"/>
      <c r="Y78" s="66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90"/>
      <c r="BA78" s="189"/>
      <c r="BB78" s="189"/>
      <c r="BC78" s="189"/>
      <c r="BD78" s="189"/>
      <c r="BE78" s="189"/>
      <c r="BF78" s="189"/>
      <c r="BG78" s="189"/>
    </row>
    <row r="79" spans="10:59" x14ac:dyDescent="0.25">
      <c r="X79" s="66"/>
      <c r="Y79" s="66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90"/>
      <c r="BA79" s="189"/>
      <c r="BB79" s="189"/>
      <c r="BC79" s="189"/>
      <c r="BD79" s="189"/>
      <c r="BE79" s="189"/>
      <c r="BF79" s="189"/>
      <c r="BG79" s="189"/>
    </row>
    <row r="80" spans="10:59" x14ac:dyDescent="0.25">
      <c r="X80" s="66"/>
      <c r="Y80" s="66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90"/>
      <c r="BA80" s="189"/>
      <c r="BB80" s="189"/>
      <c r="BC80" s="189"/>
      <c r="BD80" s="189"/>
      <c r="BE80" s="189"/>
      <c r="BF80" s="189"/>
      <c r="BG80" s="189"/>
    </row>
    <row r="81" spans="24:59" x14ac:dyDescent="0.25">
      <c r="X81" s="66"/>
      <c r="Y81" s="66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90"/>
      <c r="BA81" s="189"/>
      <c r="BB81" s="189"/>
      <c r="BC81" s="189"/>
      <c r="BD81" s="189"/>
      <c r="BE81" s="189"/>
      <c r="BF81" s="189"/>
      <c r="BG81" s="189"/>
    </row>
    <row r="82" spans="24:59" x14ac:dyDescent="0.25">
      <c r="X82" s="66"/>
      <c r="Y82" s="66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90"/>
      <c r="BA82" s="189"/>
      <c r="BB82" s="189"/>
      <c r="BC82" s="189"/>
      <c r="BD82" s="189"/>
      <c r="BE82" s="189"/>
      <c r="BF82" s="189"/>
      <c r="BG82" s="189"/>
    </row>
    <row r="83" spans="24:59" x14ac:dyDescent="0.25">
      <c r="X83" s="66"/>
      <c r="Y83" s="66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90"/>
      <c r="BA83" s="189"/>
      <c r="BB83" s="189"/>
      <c r="BC83" s="189"/>
      <c r="BD83" s="189"/>
      <c r="BE83" s="189"/>
      <c r="BF83" s="189"/>
      <c r="BG83" s="189"/>
    </row>
    <row r="84" spans="24:59" x14ac:dyDescent="0.25">
      <c r="X84" s="66"/>
      <c r="Y84" s="66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90"/>
      <c r="BA84" s="189"/>
      <c r="BB84" s="189"/>
      <c r="BC84" s="189"/>
      <c r="BD84" s="189"/>
      <c r="BE84" s="189"/>
      <c r="BF84" s="189"/>
      <c r="BG84" s="189"/>
    </row>
    <row r="85" spans="24:59" x14ac:dyDescent="0.25">
      <c r="X85" s="66"/>
      <c r="Y85" s="66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90"/>
      <c r="BA85" s="189"/>
      <c r="BB85" s="189"/>
      <c r="BC85" s="189"/>
      <c r="BD85" s="189"/>
      <c r="BE85" s="189"/>
      <c r="BF85" s="189"/>
      <c r="BG85" s="189"/>
    </row>
    <row r="86" spans="24:59" x14ac:dyDescent="0.25">
      <c r="X86" s="65"/>
      <c r="Y86" s="66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206"/>
      <c r="BA86" s="65"/>
      <c r="BB86" s="65"/>
      <c r="BC86" s="65"/>
      <c r="BD86" s="65"/>
      <c r="BE86" s="65"/>
      <c r="BF86" s="65"/>
      <c r="BG86" s="189"/>
    </row>
    <row r="87" spans="24:59" x14ac:dyDescent="0.25">
      <c r="X87" s="65"/>
      <c r="Y87" s="66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206"/>
      <c r="BA87" s="65"/>
      <c r="BB87" s="65"/>
      <c r="BC87" s="65"/>
      <c r="BD87" s="65"/>
      <c r="BE87" s="65"/>
      <c r="BF87" s="65"/>
      <c r="BG87" s="65"/>
    </row>
    <row r="88" spans="24:59" x14ac:dyDescent="0.25">
      <c r="X88" s="65"/>
      <c r="Y88" s="66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206"/>
      <c r="BA88" s="65"/>
      <c r="BB88" s="65"/>
      <c r="BC88" s="65"/>
      <c r="BD88" s="65"/>
      <c r="BE88" s="65"/>
      <c r="BF88" s="65"/>
      <c r="BG88" s="65"/>
    </row>
    <row r="89" spans="24:59" x14ac:dyDescent="0.25">
      <c r="X89" s="65"/>
      <c r="Y89" s="66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206"/>
      <c r="BA89" s="65"/>
      <c r="BB89" s="65"/>
      <c r="BC89" s="65"/>
      <c r="BD89" s="65"/>
      <c r="BE89" s="65"/>
      <c r="BF89" s="65"/>
      <c r="BG89" s="65"/>
    </row>
    <row r="90" spans="24:59" x14ac:dyDescent="0.25">
      <c r="X90" s="65"/>
      <c r="Y90" s="66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206"/>
      <c r="BA90" s="65"/>
      <c r="BB90" s="65"/>
      <c r="BC90" s="65"/>
      <c r="BD90" s="65"/>
      <c r="BE90" s="65"/>
      <c r="BF90" s="65"/>
      <c r="BG90" s="65"/>
    </row>
    <row r="91" spans="24:59" x14ac:dyDescent="0.25">
      <c r="X91" s="65"/>
      <c r="Y91" s="66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206"/>
      <c r="BA91" s="65"/>
      <c r="BB91" s="65"/>
      <c r="BC91" s="65"/>
      <c r="BD91" s="65"/>
      <c r="BE91" s="65"/>
      <c r="BF91" s="65"/>
      <c r="BG91" s="65"/>
    </row>
    <row r="92" spans="24:59" x14ac:dyDescent="0.25">
      <c r="X92" s="65"/>
      <c r="Y92" s="66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206"/>
      <c r="BA92" s="65"/>
      <c r="BB92" s="65"/>
      <c r="BC92" s="65"/>
      <c r="BD92" s="65"/>
      <c r="BE92" s="65"/>
      <c r="BF92" s="65"/>
      <c r="BG92" s="65"/>
    </row>
    <row r="93" spans="24:59" x14ac:dyDescent="0.25">
      <c r="X93" s="65"/>
      <c r="Y93" s="66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206"/>
      <c r="BA93" s="65"/>
      <c r="BB93" s="65"/>
      <c r="BC93" s="65"/>
      <c r="BD93" s="65"/>
      <c r="BE93" s="65"/>
      <c r="BF93" s="65"/>
      <c r="BG93" s="65"/>
    </row>
    <row r="94" spans="24:59" x14ac:dyDescent="0.25">
      <c r="X94" s="65"/>
      <c r="Y94" s="66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206"/>
      <c r="BA94" s="65"/>
      <c r="BB94" s="65"/>
      <c r="BC94" s="65"/>
      <c r="BD94" s="65"/>
      <c r="BE94" s="65"/>
      <c r="BF94" s="65"/>
      <c r="BG94" s="65"/>
    </row>
    <row r="95" spans="24:59" x14ac:dyDescent="0.25">
      <c r="X95" s="65"/>
      <c r="Y95" s="66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206"/>
      <c r="BA95" s="65"/>
      <c r="BB95" s="65"/>
      <c r="BC95" s="65"/>
      <c r="BD95" s="65"/>
      <c r="BE95" s="65"/>
      <c r="BF95" s="65"/>
      <c r="BG95" s="65"/>
    </row>
    <row r="96" spans="24:59" x14ac:dyDescent="0.25">
      <c r="X96" s="65"/>
      <c r="Y96" s="66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206"/>
      <c r="BA96" s="65"/>
      <c r="BB96" s="65"/>
      <c r="BC96" s="65"/>
      <c r="BD96" s="65"/>
      <c r="BE96" s="65"/>
      <c r="BF96" s="65"/>
      <c r="BG96" s="65"/>
    </row>
    <row r="97" spans="24:59" x14ac:dyDescent="0.25">
      <c r="X97" s="65"/>
      <c r="Y97" s="66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206"/>
      <c r="BA97" s="65"/>
      <c r="BB97" s="65"/>
      <c r="BC97" s="65"/>
      <c r="BD97" s="65"/>
      <c r="BE97" s="65"/>
      <c r="BF97" s="65"/>
      <c r="BG97" s="65"/>
    </row>
    <row r="98" spans="24:59" x14ac:dyDescent="0.25">
      <c r="X98" s="65"/>
      <c r="Y98" s="66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206"/>
      <c r="BA98" s="65"/>
      <c r="BB98" s="65"/>
      <c r="BC98" s="65"/>
      <c r="BD98" s="65"/>
      <c r="BE98" s="65"/>
      <c r="BF98" s="65"/>
      <c r="BG98" s="65"/>
    </row>
    <row r="99" spans="24:59" x14ac:dyDescent="0.25">
      <c r="X99" s="65"/>
      <c r="Y99" s="66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206"/>
      <c r="BA99" s="65"/>
      <c r="BB99" s="65"/>
      <c r="BC99" s="65"/>
      <c r="BD99" s="65"/>
      <c r="BE99" s="65"/>
      <c r="BF99" s="65"/>
      <c r="BG99" s="65"/>
    </row>
    <row r="100" spans="24:59" x14ac:dyDescent="0.25">
      <c r="X100" s="65"/>
      <c r="Y100" s="66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206"/>
      <c r="BA100" s="65"/>
      <c r="BB100" s="65"/>
      <c r="BC100" s="65"/>
      <c r="BD100" s="65"/>
      <c r="BE100" s="65"/>
      <c r="BF100" s="65"/>
      <c r="BG100" s="65"/>
    </row>
    <row r="101" spans="24:59" x14ac:dyDescent="0.25">
      <c r="BG101" s="65"/>
    </row>
  </sheetData>
  <mergeCells count="1">
    <mergeCell ref="N5:U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N101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AX26" sqref="AX26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8" width="11.28515625" style="86" customWidth="1"/>
    <col min="19" max="20" width="12.42578125" style="86" customWidth="1"/>
    <col min="21" max="21" width="1.140625" style="86" customWidth="1"/>
    <col min="22" max="22" width="1" style="86" customWidth="1"/>
    <col min="23" max="23" width="10.5703125" style="86" customWidth="1"/>
    <col min="24" max="24" width="12" style="58" customWidth="1"/>
    <col min="25" max="29" width="13.7109375" style="86" customWidth="1"/>
    <col min="30" max="30" width="13.28515625" style="86" customWidth="1"/>
    <col min="31" max="36" width="13.7109375" style="86" customWidth="1"/>
    <col min="37" max="46" width="10.42578125" style="86" customWidth="1"/>
    <col min="47" max="47" width="9.42578125" style="86" customWidth="1"/>
    <col min="48" max="48" width="9.7109375" style="86" customWidth="1"/>
    <col min="49" max="51" width="11.42578125" style="86" customWidth="1"/>
    <col min="52" max="52" width="10.85546875" style="149" customWidth="1"/>
    <col min="53" max="54" width="13" style="86" customWidth="1"/>
    <col min="55" max="55" width="13" style="58" customWidth="1"/>
    <col min="56" max="56" width="12.42578125" style="58" customWidth="1"/>
    <col min="57" max="58" width="14.28515625" style="86" customWidth="1"/>
    <col min="59" max="59" width="10.140625" style="86" customWidth="1"/>
    <col min="60" max="60" width="13.42578125" style="86" customWidth="1"/>
    <col min="61" max="61" width="10.5703125" style="86" customWidth="1"/>
    <col min="62" max="62" width="12.5703125" style="133" customWidth="1"/>
    <col min="63" max="64" width="8.7109375" style="86"/>
    <col min="65" max="65" width="10.5703125" style="86" customWidth="1"/>
    <col min="66" max="16384" width="8.7109375" style="86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42"/>
      <c r="BA1" s="2"/>
      <c r="BB1" s="3"/>
    </row>
    <row r="2" spans="1:64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1"/>
      <c r="AU2" s="4"/>
      <c r="AV2" s="4"/>
      <c r="AW2" s="4"/>
      <c r="AX2" s="4"/>
      <c r="AY2" s="4"/>
      <c r="AZ2" s="135"/>
    </row>
    <row r="3" spans="1:64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92"/>
      <c r="AU3" s="113"/>
      <c r="AV3" s="113"/>
      <c r="AW3" s="113"/>
      <c r="AX3" s="113"/>
      <c r="AY3" s="113"/>
      <c r="AZ3" s="136"/>
    </row>
    <row r="4" spans="1:64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92"/>
      <c r="AU4" s="113"/>
      <c r="AV4" s="137"/>
      <c r="AW4" s="113"/>
      <c r="AX4" s="113"/>
      <c r="AY4" s="113"/>
      <c r="AZ4" s="136"/>
      <c r="BC4" s="137"/>
    </row>
    <row r="5" spans="1:64" ht="26.25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138"/>
      <c r="Y5" s="137"/>
      <c r="Z5" s="6"/>
      <c r="AA5" s="141"/>
      <c r="AB5" s="141"/>
      <c r="AC5" s="142"/>
      <c r="AD5" s="141"/>
      <c r="AE5" s="141"/>
      <c r="AF5" s="141"/>
      <c r="AG5" s="141"/>
      <c r="AH5" s="141"/>
      <c r="AI5" s="141"/>
      <c r="AJ5" s="141"/>
      <c r="AK5" s="21" t="s">
        <v>66</v>
      </c>
      <c r="AL5" s="21" t="s">
        <v>63</v>
      </c>
      <c r="AM5" s="21" t="s">
        <v>64</v>
      </c>
      <c r="AN5" s="21" t="s">
        <v>65</v>
      </c>
      <c r="AO5" s="21" t="s">
        <v>83</v>
      </c>
      <c r="AP5" s="21" t="s">
        <v>68</v>
      </c>
      <c r="AQ5" s="21" t="s">
        <v>67</v>
      </c>
      <c r="AR5" s="21" t="s">
        <v>84</v>
      </c>
      <c r="AS5" s="21" t="s">
        <v>69</v>
      </c>
      <c r="AT5" s="36"/>
      <c r="AU5" s="137"/>
      <c r="AW5" s="26"/>
      <c r="AX5" s="26"/>
      <c r="AY5" s="26"/>
      <c r="AZ5" s="35"/>
      <c r="BA5" s="143"/>
      <c r="BB5" s="143"/>
      <c r="BC5" s="137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152</v>
      </c>
      <c r="K6" s="9" t="s">
        <v>154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Zero Growth Demand Before DSR</v>
      </c>
      <c r="S6" s="7" t="s">
        <v>70</v>
      </c>
      <c r="T6" s="9" t="s">
        <v>53</v>
      </c>
      <c r="U6" s="138"/>
      <c r="W6" s="39" t="s">
        <v>3</v>
      </c>
      <c r="X6" s="52" t="s">
        <v>131</v>
      </c>
      <c r="Y6" s="41" t="s">
        <v>56</v>
      </c>
      <c r="Z6" s="41" t="s">
        <v>57</v>
      </c>
      <c r="AA6" s="41" t="s">
        <v>58</v>
      </c>
      <c r="AB6" s="41" t="s">
        <v>59</v>
      </c>
      <c r="AC6" s="41" t="s">
        <v>60</v>
      </c>
      <c r="AD6" s="41" t="s">
        <v>86</v>
      </c>
      <c r="AE6" s="31" t="s">
        <v>62</v>
      </c>
      <c r="AF6" s="31" t="s">
        <v>78</v>
      </c>
      <c r="AG6" s="31" t="s">
        <v>79</v>
      </c>
      <c r="AH6" s="31" t="s">
        <v>80</v>
      </c>
      <c r="AI6" s="31" t="s">
        <v>81</v>
      </c>
      <c r="AJ6" s="31" t="s">
        <v>9</v>
      </c>
      <c r="AK6" s="31" t="s">
        <v>71</v>
      </c>
      <c r="AL6" s="31" t="s">
        <v>72</v>
      </c>
      <c r="AM6" s="31" t="s">
        <v>73</v>
      </c>
      <c r="AN6" s="31" t="s">
        <v>74</v>
      </c>
      <c r="AO6" s="31" t="s">
        <v>82</v>
      </c>
      <c r="AP6" s="31" t="s">
        <v>75</v>
      </c>
      <c r="AQ6" s="31" t="s">
        <v>76</v>
      </c>
      <c r="AR6" s="31" t="s">
        <v>85</v>
      </c>
      <c r="AS6" s="31" t="s">
        <v>77</v>
      </c>
      <c r="AT6" s="31" t="s">
        <v>95</v>
      </c>
      <c r="AU6" s="31" t="s">
        <v>50</v>
      </c>
      <c r="AV6" s="32" t="s">
        <v>35</v>
      </c>
      <c r="AW6" s="7"/>
      <c r="AX6" s="7"/>
      <c r="AZ6" s="144"/>
      <c r="BA6" s="145"/>
      <c r="BB6" s="93"/>
      <c r="BC6" s="146"/>
      <c r="BD6" s="93"/>
      <c r="BJ6" s="86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"/>
      <c r="U7" s="138"/>
      <c r="W7" s="37" t="s">
        <v>99</v>
      </c>
      <c r="X7" s="148">
        <v>1</v>
      </c>
      <c r="Y7" s="38">
        <v>2</v>
      </c>
      <c r="Z7" s="148">
        <v>3</v>
      </c>
      <c r="AA7" s="38">
        <v>4</v>
      </c>
      <c r="AB7" s="148">
        <v>5</v>
      </c>
      <c r="AC7" s="38">
        <v>6</v>
      </c>
      <c r="AD7" s="148">
        <v>7</v>
      </c>
      <c r="AE7" s="38">
        <v>8</v>
      </c>
      <c r="AF7" s="148">
        <v>9</v>
      </c>
      <c r="AG7" s="38">
        <v>10</v>
      </c>
      <c r="AH7" s="148">
        <v>11</v>
      </c>
      <c r="AI7" s="38">
        <v>12</v>
      </c>
      <c r="AJ7" s="148">
        <v>13</v>
      </c>
      <c r="AK7" s="38">
        <v>14</v>
      </c>
      <c r="AL7" s="148">
        <v>15</v>
      </c>
      <c r="AM7" s="38">
        <v>16</v>
      </c>
      <c r="AN7" s="148">
        <v>17</v>
      </c>
      <c r="AO7" s="38">
        <v>18</v>
      </c>
      <c r="AP7" s="148">
        <v>19</v>
      </c>
      <c r="AQ7" s="38">
        <v>20</v>
      </c>
      <c r="AR7" s="148">
        <v>21</v>
      </c>
      <c r="AS7" s="38">
        <v>22</v>
      </c>
      <c r="AT7" s="148">
        <v>23</v>
      </c>
      <c r="AU7" s="38">
        <v>24</v>
      </c>
      <c r="AV7" s="148">
        <v>25</v>
      </c>
      <c r="AW7" s="147"/>
      <c r="AX7" s="147"/>
      <c r="BJ7" s="86"/>
    </row>
    <row r="8" spans="1:64" x14ac:dyDescent="0.25">
      <c r="A8" s="150"/>
      <c r="B8" s="16" t="s">
        <v>14</v>
      </c>
      <c r="C8" s="17"/>
      <c r="D8" s="151">
        <v>464.35899999999998</v>
      </c>
      <c r="E8" s="151">
        <f>464.4+68.51-D8</f>
        <v>68.550999999999988</v>
      </c>
      <c r="F8" s="151">
        <v>447.05700000000002</v>
      </c>
      <c r="G8" s="152">
        <v>2.5</v>
      </c>
      <c r="H8" s="153">
        <v>85</v>
      </c>
      <c r="I8" s="154">
        <f>SUM(D8,F8:H8)</f>
        <v>998.91599999999994</v>
      </c>
      <c r="J8" s="155">
        <v>994.98421999999994</v>
      </c>
      <c r="K8" s="156">
        <f t="shared" ref="K8:K24" si="0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1">SUM(M8:P8)</f>
        <v>15.538125107818678</v>
      </c>
      <c r="R8" s="161">
        <f t="shared" ref="R8:R24" si="2">J8</f>
        <v>994.98421999999994</v>
      </c>
      <c r="S8" s="161">
        <f t="shared" ref="S8:S34" si="3">J8-AV8</f>
        <v>988.17867912214172</v>
      </c>
      <c r="T8" s="156">
        <f t="shared" ref="T8:T24" si="4">I8+Q8-R8</f>
        <v>19.469905107818704</v>
      </c>
      <c r="U8" s="138"/>
      <c r="W8" s="162" t="str">
        <f t="shared" ref="W8:W24" si="5">B8</f>
        <v>2024-25</v>
      </c>
      <c r="X8" s="193">
        <f t="shared" ref="X8:X34" si="6">523.6-(D8+SUM(AL8:AS8))</f>
        <v>59.241000000000042</v>
      </c>
      <c r="Y8" s="164"/>
      <c r="Z8" s="164"/>
      <c r="AA8" s="164"/>
      <c r="AB8" s="164"/>
      <c r="AC8" s="164"/>
      <c r="AD8" s="164"/>
      <c r="AE8" s="165">
        <f>'RNG by Scenario'!U15</f>
        <v>0</v>
      </c>
      <c r="AF8" s="162"/>
      <c r="AG8" s="162"/>
      <c r="AH8" s="162"/>
      <c r="AI8" s="162"/>
      <c r="AJ8" s="162"/>
      <c r="AK8" s="162">
        <v>15</v>
      </c>
      <c r="AL8" s="162"/>
      <c r="AM8" s="162"/>
      <c r="AN8" s="162"/>
      <c r="AO8" s="162"/>
      <c r="AP8" s="162"/>
      <c r="AQ8" s="162"/>
      <c r="AR8" s="162"/>
      <c r="AS8" s="162"/>
      <c r="AT8" s="162">
        <f>SUM(AL8:AS8)</f>
        <v>0</v>
      </c>
      <c r="AU8" s="167"/>
      <c r="AV8" s="168">
        <v>6.8055408778582072</v>
      </c>
      <c r="AW8" s="169"/>
      <c r="AX8" s="170"/>
      <c r="AZ8" s="171"/>
      <c r="BA8" s="129"/>
      <c r="BB8" s="155"/>
      <c r="BC8" s="161"/>
      <c r="BD8" s="155"/>
      <c r="BE8" s="150"/>
      <c r="BH8" s="129"/>
      <c r="BJ8" s="172"/>
    </row>
    <row r="9" spans="1:64" x14ac:dyDescent="0.25">
      <c r="A9" s="150"/>
      <c r="B9" s="16" t="s">
        <v>15</v>
      </c>
      <c r="C9" s="17"/>
      <c r="D9" s="151">
        <v>464.35899999999998</v>
      </c>
      <c r="E9" s="151">
        <f t="shared" ref="E9:E34" si="7">464.4+68.51-D9</f>
        <v>68.550999999999988</v>
      </c>
      <c r="F9" s="151">
        <v>447.05700000000002</v>
      </c>
      <c r="G9" s="152">
        <v>2.5</v>
      </c>
      <c r="H9" s="153">
        <v>85</v>
      </c>
      <c r="I9" s="154">
        <f t="shared" ref="I9:I33" si="8">SUM(D9,F9:H9)</f>
        <v>998.91599999999994</v>
      </c>
      <c r="J9" s="155">
        <v>1003.6848100000002</v>
      </c>
      <c r="K9" s="156">
        <f t="shared" si="0"/>
        <v>-4.7688100000002578</v>
      </c>
      <c r="L9" s="157"/>
      <c r="M9" s="154">
        <v>21.222035606716283</v>
      </c>
      <c r="N9" s="158"/>
      <c r="O9" s="159"/>
      <c r="P9" s="160"/>
      <c r="Q9" s="154">
        <f t="shared" si="1"/>
        <v>21.222035606716283</v>
      </c>
      <c r="R9" s="161">
        <f t="shared" si="2"/>
        <v>1003.6848100000002</v>
      </c>
      <c r="S9" s="161">
        <f t="shared" si="3"/>
        <v>989.99091880047456</v>
      </c>
      <c r="T9" s="156">
        <f t="shared" si="4"/>
        <v>16.453225606716046</v>
      </c>
      <c r="U9" s="138"/>
      <c r="W9" s="162" t="str">
        <f t="shared" si="5"/>
        <v>2025-26</v>
      </c>
      <c r="X9" s="193">
        <f t="shared" si="6"/>
        <v>59.241000000000042</v>
      </c>
      <c r="Y9" s="164"/>
      <c r="Z9" s="164"/>
      <c r="AA9" s="164"/>
      <c r="AB9" s="164"/>
      <c r="AC9" s="164"/>
      <c r="AD9" s="164"/>
      <c r="AE9" s="165">
        <f>'RNG by Scenario'!U16</f>
        <v>0.82191780821917804</v>
      </c>
      <c r="AF9" s="162"/>
      <c r="AG9" s="162"/>
      <c r="AH9" s="162"/>
      <c r="AI9" s="162"/>
      <c r="AJ9" s="162"/>
      <c r="AK9" s="162">
        <v>15</v>
      </c>
      <c r="AL9" s="162"/>
      <c r="AM9" s="162"/>
      <c r="AN9" s="162"/>
      <c r="AO9" s="162"/>
      <c r="AP9" s="162"/>
      <c r="AQ9" s="162"/>
      <c r="AR9" s="162"/>
      <c r="AS9" s="162"/>
      <c r="AT9" s="162">
        <f t="shared" ref="AT9:AT34" si="9">SUM(AL9:AS9)</f>
        <v>0</v>
      </c>
      <c r="AU9" s="167"/>
      <c r="AV9" s="168">
        <v>13.693891199525613</v>
      </c>
      <c r="AW9" s="169"/>
      <c r="AX9" s="170"/>
      <c r="AZ9" s="171"/>
      <c r="BA9" s="129"/>
      <c r="BB9" s="155"/>
      <c r="BC9" s="161"/>
      <c r="BD9" s="155"/>
      <c r="BE9" s="150"/>
      <c r="BH9" s="129"/>
      <c r="BI9" s="129"/>
      <c r="BJ9" s="173"/>
      <c r="BK9" s="129"/>
      <c r="BL9" s="174"/>
    </row>
    <row r="10" spans="1:64" x14ac:dyDescent="0.25">
      <c r="A10" s="150"/>
      <c r="B10" s="16" t="s">
        <v>16</v>
      </c>
      <c r="C10" s="17"/>
      <c r="D10" s="151">
        <v>463.77900000000005</v>
      </c>
      <c r="E10" s="151">
        <f t="shared" si="7"/>
        <v>69.130999999999915</v>
      </c>
      <c r="F10" s="151">
        <v>447.05700000000002</v>
      </c>
      <c r="G10" s="152">
        <v>2.5</v>
      </c>
      <c r="H10" s="153">
        <v>85</v>
      </c>
      <c r="I10" s="154">
        <f t="shared" si="8"/>
        <v>998.33600000000001</v>
      </c>
      <c r="J10" s="155">
        <v>1011.47689</v>
      </c>
      <c r="K10" s="156">
        <f t="shared" si="0"/>
        <v>-13.140890000000013</v>
      </c>
      <c r="L10" s="157"/>
      <c r="M10" s="154">
        <v>27.129068832316101</v>
      </c>
      <c r="N10" s="158"/>
      <c r="O10" s="159"/>
      <c r="P10" s="160"/>
      <c r="Q10" s="154">
        <f t="shared" si="1"/>
        <v>27.129068832316101</v>
      </c>
      <c r="R10" s="161">
        <f t="shared" si="2"/>
        <v>1011.47689</v>
      </c>
      <c r="S10" s="161">
        <f t="shared" si="3"/>
        <v>988.60037673057002</v>
      </c>
      <c r="T10" s="156">
        <f t="shared" si="4"/>
        <v>13.988178832316066</v>
      </c>
      <c r="U10" s="138"/>
      <c r="W10" s="162" t="str">
        <f t="shared" si="5"/>
        <v>2026-27</v>
      </c>
      <c r="X10" s="193">
        <f t="shared" si="6"/>
        <v>59.82099999999997</v>
      </c>
      <c r="Y10" s="164"/>
      <c r="Z10" s="164"/>
      <c r="AA10" s="164"/>
      <c r="AB10" s="164"/>
      <c r="AC10" s="164"/>
      <c r="AD10" s="164"/>
      <c r="AE10" s="165">
        <f>'RNG by Scenario'!U17</f>
        <v>0.82191780821917804</v>
      </c>
      <c r="AF10" s="162"/>
      <c r="AG10" s="162"/>
      <c r="AH10" s="162"/>
      <c r="AI10" s="162"/>
      <c r="AJ10" s="162"/>
      <c r="AK10" s="162">
        <v>15</v>
      </c>
      <c r="AL10" s="162"/>
      <c r="AM10" s="162"/>
      <c r="AN10" s="162"/>
      <c r="AO10" s="162"/>
      <c r="AP10" s="162"/>
      <c r="AQ10" s="162"/>
      <c r="AR10" s="162"/>
      <c r="AS10" s="162"/>
      <c r="AT10" s="162">
        <f t="shared" si="9"/>
        <v>0</v>
      </c>
      <c r="AU10" s="167"/>
      <c r="AV10" s="168">
        <v>22.876513269430042</v>
      </c>
      <c r="AW10" s="169"/>
      <c r="AX10" s="170"/>
      <c r="AZ10" s="171"/>
      <c r="BA10" s="129"/>
      <c r="BB10" s="155"/>
      <c r="BC10" s="161"/>
      <c r="BD10" s="155"/>
      <c r="BE10" s="150"/>
      <c r="BH10" s="129"/>
      <c r="BI10" s="129"/>
      <c r="BJ10" s="86"/>
    </row>
    <row r="11" spans="1:64" x14ac:dyDescent="0.25">
      <c r="A11" s="150"/>
      <c r="B11" s="16" t="s">
        <v>17</v>
      </c>
      <c r="C11" s="17"/>
      <c r="D11" s="151">
        <v>463.77900000000005</v>
      </c>
      <c r="E11" s="151">
        <f t="shared" si="7"/>
        <v>69.130999999999915</v>
      </c>
      <c r="F11" s="151">
        <v>447.05700000000002</v>
      </c>
      <c r="G11" s="152">
        <v>2.5</v>
      </c>
      <c r="H11" s="153">
        <v>85</v>
      </c>
      <c r="I11" s="154">
        <f t="shared" si="8"/>
        <v>998.33600000000001</v>
      </c>
      <c r="J11" s="155">
        <v>1014.24413</v>
      </c>
      <c r="K11" s="156">
        <f t="shared" si="0"/>
        <v>-15.908130000000028</v>
      </c>
      <c r="L11" s="157"/>
      <c r="M11" s="154">
        <v>33.289625157163734</v>
      </c>
      <c r="N11" s="158"/>
      <c r="O11" s="159"/>
      <c r="P11" s="160"/>
      <c r="Q11" s="154">
        <f t="shared" si="1"/>
        <v>33.289625157163734</v>
      </c>
      <c r="R11" s="161">
        <f t="shared" si="2"/>
        <v>1014.24413</v>
      </c>
      <c r="S11" s="161">
        <f t="shared" si="3"/>
        <v>983.26314959410718</v>
      </c>
      <c r="T11" s="156">
        <f t="shared" si="4"/>
        <v>17.381495157163727</v>
      </c>
      <c r="U11" s="138"/>
      <c r="W11" s="162" t="str">
        <f t="shared" si="5"/>
        <v>2027-28</v>
      </c>
      <c r="X11" s="193">
        <f t="shared" si="6"/>
        <v>59.82099999999997</v>
      </c>
      <c r="Y11" s="164"/>
      <c r="Z11" s="164"/>
      <c r="AA11" s="164"/>
      <c r="AB11" s="164"/>
      <c r="AC11" s="164"/>
      <c r="AD11" s="164"/>
      <c r="AE11" s="165">
        <f>'RNG by Scenario'!U18</f>
        <v>0.82191780821917804</v>
      </c>
      <c r="AF11" s="162"/>
      <c r="AG11" s="162"/>
      <c r="AH11" s="162"/>
      <c r="AI11" s="162"/>
      <c r="AJ11" s="162"/>
      <c r="AK11" s="162">
        <v>15</v>
      </c>
      <c r="AL11" s="162"/>
      <c r="AM11" s="162"/>
      <c r="AN11" s="162"/>
      <c r="AO11" s="162"/>
      <c r="AP11" s="162"/>
      <c r="AQ11" s="162"/>
      <c r="AR11" s="162"/>
      <c r="AS11" s="162"/>
      <c r="AT11" s="162">
        <f t="shared" si="9"/>
        <v>0</v>
      </c>
      <c r="AU11" s="167"/>
      <c r="AV11" s="168">
        <v>30.980980405892868</v>
      </c>
      <c r="AW11" s="169"/>
      <c r="AX11" s="170"/>
      <c r="AZ11" s="171"/>
      <c r="BA11" s="129"/>
      <c r="BB11" s="155"/>
      <c r="BC11" s="161"/>
      <c r="BD11" s="155"/>
      <c r="BE11" s="150"/>
      <c r="BH11" s="129"/>
      <c r="BI11" s="129"/>
      <c r="BJ11" s="86"/>
    </row>
    <row r="12" spans="1:64" x14ac:dyDescent="0.25">
      <c r="A12" s="150"/>
      <c r="B12" s="16" t="s">
        <v>18</v>
      </c>
      <c r="C12" s="17"/>
      <c r="D12" s="151">
        <v>362.51900000000001</v>
      </c>
      <c r="E12" s="151">
        <f t="shared" si="7"/>
        <v>170.39099999999996</v>
      </c>
      <c r="F12" s="151">
        <v>447.05700000000002</v>
      </c>
      <c r="G12" s="152">
        <v>2.5</v>
      </c>
      <c r="H12" s="153">
        <v>85</v>
      </c>
      <c r="I12" s="154">
        <f t="shared" si="8"/>
        <v>897.07600000000002</v>
      </c>
      <c r="J12" s="155">
        <v>1012.8841199999999</v>
      </c>
      <c r="K12" s="156">
        <f t="shared" si="0"/>
        <v>-115.80811999999992</v>
      </c>
      <c r="L12" s="157"/>
      <c r="M12" s="154">
        <v>39.704912943457749</v>
      </c>
      <c r="N12" s="158"/>
      <c r="O12" s="159"/>
      <c r="P12" s="160"/>
      <c r="Q12" s="154">
        <f t="shared" si="1"/>
        <v>39.704912943457749</v>
      </c>
      <c r="R12" s="161">
        <f t="shared" si="2"/>
        <v>1012.8841199999999</v>
      </c>
      <c r="S12" s="161">
        <f t="shared" si="3"/>
        <v>973.32904535036198</v>
      </c>
      <c r="T12" s="156">
        <f t="shared" si="4"/>
        <v>-76.103207056542146</v>
      </c>
      <c r="U12" s="138"/>
      <c r="W12" s="162" t="str">
        <f t="shared" si="5"/>
        <v>2028-29</v>
      </c>
      <c r="X12" s="193">
        <f t="shared" si="6"/>
        <v>134.08100000000002</v>
      </c>
      <c r="Y12" s="164"/>
      <c r="Z12" s="164"/>
      <c r="AA12" s="164"/>
      <c r="AB12" s="164"/>
      <c r="AC12" s="164"/>
      <c r="AD12" s="164"/>
      <c r="AE12" s="165">
        <f>'RNG by Scenario'!U19</f>
        <v>0.82191780821917804</v>
      </c>
      <c r="AF12" s="162">
        <v>4.74</v>
      </c>
      <c r="AG12" s="162"/>
      <c r="AH12" s="162"/>
      <c r="AI12" s="162">
        <f>SUM(AF12:AH12)</f>
        <v>4.74</v>
      </c>
      <c r="AJ12" s="162">
        <v>30</v>
      </c>
      <c r="AK12" s="162">
        <v>15</v>
      </c>
      <c r="AL12" s="162"/>
      <c r="AM12" s="162">
        <v>27</v>
      </c>
      <c r="AN12" s="162"/>
      <c r="AO12" s="162"/>
      <c r="AP12" s="162"/>
      <c r="AQ12" s="162"/>
      <c r="AR12" s="162"/>
      <c r="AS12" s="162"/>
      <c r="AT12" s="162">
        <f t="shared" si="9"/>
        <v>27</v>
      </c>
      <c r="AU12" s="167"/>
      <c r="AV12" s="168">
        <v>39.555074649638001</v>
      </c>
      <c r="AW12" s="169"/>
      <c r="AX12" s="170"/>
      <c r="AZ12" s="171"/>
      <c r="BA12" s="129"/>
      <c r="BB12" s="155"/>
      <c r="BC12" s="161"/>
      <c r="BD12" s="155"/>
      <c r="BE12" s="150"/>
      <c r="BH12" s="129"/>
      <c r="BI12" s="129"/>
      <c r="BJ12" s="86"/>
    </row>
    <row r="13" spans="1:64" x14ac:dyDescent="0.25">
      <c r="A13" s="150"/>
      <c r="B13" s="16" t="s">
        <v>19</v>
      </c>
      <c r="C13" s="17"/>
      <c r="D13" s="151">
        <v>362.51900000000001</v>
      </c>
      <c r="E13" s="151">
        <f t="shared" si="7"/>
        <v>170.39099999999996</v>
      </c>
      <c r="F13" s="151">
        <v>447.05700000000002</v>
      </c>
      <c r="G13" s="152">
        <v>2.5</v>
      </c>
      <c r="H13" s="153">
        <v>85</v>
      </c>
      <c r="I13" s="154">
        <f t="shared" si="8"/>
        <v>897.07600000000002</v>
      </c>
      <c r="J13" s="155">
        <v>1013.1122300000001</v>
      </c>
      <c r="K13" s="156">
        <f t="shared" si="0"/>
        <v>-116.03623000000005</v>
      </c>
      <c r="L13" s="157"/>
      <c r="M13" s="154">
        <v>46.35392727602521</v>
      </c>
      <c r="N13" s="158"/>
      <c r="O13" s="159"/>
      <c r="P13" s="160"/>
      <c r="Q13" s="154">
        <f t="shared" si="1"/>
        <v>46.35392727602521</v>
      </c>
      <c r="R13" s="161">
        <f t="shared" si="2"/>
        <v>1013.1122300000001</v>
      </c>
      <c r="S13" s="161">
        <f t="shared" si="3"/>
        <v>961.02078400575317</v>
      </c>
      <c r="T13" s="156">
        <f t="shared" si="4"/>
        <v>-69.682302723974885</v>
      </c>
      <c r="U13" s="138"/>
      <c r="W13" s="162" t="str">
        <f t="shared" si="5"/>
        <v>2029-30</v>
      </c>
      <c r="X13" s="193">
        <f t="shared" si="6"/>
        <v>134.08100000000002</v>
      </c>
      <c r="Y13" s="164"/>
      <c r="Z13" s="164"/>
      <c r="AA13" s="164"/>
      <c r="AB13" s="164"/>
      <c r="AC13" s="164"/>
      <c r="AD13" s="164"/>
      <c r="AE13" s="165">
        <f>'RNG by Scenario'!U20</f>
        <v>1.095890410958904</v>
      </c>
      <c r="AF13" s="162">
        <v>4.74</v>
      </c>
      <c r="AG13" s="162"/>
      <c r="AH13" s="162"/>
      <c r="AI13" s="162">
        <f t="shared" ref="AI13:AI34" si="10">SUM(AF13:AH13)</f>
        <v>4.74</v>
      </c>
      <c r="AJ13" s="162">
        <v>30</v>
      </c>
      <c r="AK13" s="162">
        <v>15</v>
      </c>
      <c r="AL13" s="162"/>
      <c r="AM13" s="162">
        <v>27</v>
      </c>
      <c r="AN13" s="162"/>
      <c r="AO13" s="162"/>
      <c r="AP13" s="162"/>
      <c r="AQ13" s="162"/>
      <c r="AR13" s="162"/>
      <c r="AS13" s="162"/>
      <c r="AT13" s="162">
        <f t="shared" si="9"/>
        <v>27</v>
      </c>
      <c r="AU13" s="167"/>
      <c r="AV13" s="168">
        <v>52.091445994246875</v>
      </c>
      <c r="AW13" s="169"/>
      <c r="AX13" s="170"/>
      <c r="AZ13" s="171"/>
      <c r="BA13" s="129"/>
      <c r="BB13" s="155"/>
      <c r="BC13" s="161"/>
      <c r="BD13" s="155"/>
      <c r="BE13" s="150"/>
      <c r="BH13" s="129"/>
      <c r="BI13" s="129"/>
      <c r="BJ13" s="86"/>
    </row>
    <row r="14" spans="1:64" x14ac:dyDescent="0.25">
      <c r="A14" s="150"/>
      <c r="B14" s="16" t="s">
        <v>20</v>
      </c>
      <c r="C14" s="17"/>
      <c r="D14" s="151">
        <v>354.46300000000002</v>
      </c>
      <c r="E14" s="151">
        <f t="shared" si="7"/>
        <v>178.44699999999995</v>
      </c>
      <c r="F14" s="151">
        <v>447.05700000000002</v>
      </c>
      <c r="G14" s="152">
        <v>2.5</v>
      </c>
      <c r="H14" s="153">
        <v>85</v>
      </c>
      <c r="I14" s="154">
        <f t="shared" si="8"/>
        <v>889.02</v>
      </c>
      <c r="J14" s="155">
        <v>1012.75955</v>
      </c>
      <c r="K14" s="156">
        <f t="shared" si="0"/>
        <v>-123.73955000000001</v>
      </c>
      <c r="L14" s="157"/>
      <c r="M14" s="154">
        <v>53.205362409376228</v>
      </c>
      <c r="N14" s="158"/>
      <c r="O14" s="159"/>
      <c r="P14" s="160"/>
      <c r="Q14" s="154">
        <f t="shared" si="1"/>
        <v>53.205362409376228</v>
      </c>
      <c r="R14" s="161">
        <f t="shared" si="2"/>
        <v>1012.75955</v>
      </c>
      <c r="S14" s="161">
        <f t="shared" si="3"/>
        <v>951.49542979020555</v>
      </c>
      <c r="T14" s="156">
        <f t="shared" si="4"/>
        <v>-70.534187590623787</v>
      </c>
      <c r="U14" s="138"/>
      <c r="W14" s="162" t="str">
        <f t="shared" si="5"/>
        <v>2030-31</v>
      </c>
      <c r="X14" s="193">
        <f t="shared" si="6"/>
        <v>142.137</v>
      </c>
      <c r="Y14" s="164"/>
      <c r="Z14" s="164"/>
      <c r="AA14" s="164"/>
      <c r="AB14" s="164"/>
      <c r="AC14" s="164"/>
      <c r="AD14" s="164"/>
      <c r="AE14" s="165">
        <f>'RNG by Scenario'!U21</f>
        <v>1.095890410958904</v>
      </c>
      <c r="AF14" s="162">
        <v>4.74</v>
      </c>
      <c r="AG14" s="162">
        <v>4.74</v>
      </c>
      <c r="AH14" s="162"/>
      <c r="AI14" s="162">
        <f t="shared" si="10"/>
        <v>9.48</v>
      </c>
      <c r="AJ14" s="162">
        <v>30</v>
      </c>
      <c r="AK14" s="162">
        <v>15</v>
      </c>
      <c r="AL14" s="162"/>
      <c r="AM14" s="162">
        <v>27</v>
      </c>
      <c r="AN14" s="162"/>
      <c r="AO14" s="162"/>
      <c r="AP14" s="162"/>
      <c r="AQ14" s="162"/>
      <c r="AR14" s="162"/>
      <c r="AS14" s="162"/>
      <c r="AT14" s="162">
        <f t="shared" si="9"/>
        <v>27</v>
      </c>
      <c r="AU14" s="167"/>
      <c r="AV14" s="168">
        <v>61.264120209794399</v>
      </c>
      <c r="AW14" s="169"/>
      <c r="AX14" s="170"/>
      <c r="AZ14" s="171"/>
      <c r="BA14" s="129"/>
      <c r="BB14" s="155"/>
      <c r="BC14" s="161"/>
      <c r="BD14" s="155"/>
      <c r="BE14" s="150"/>
      <c r="BH14" s="129"/>
      <c r="BI14" s="129"/>
      <c r="BJ14" s="86"/>
    </row>
    <row r="15" spans="1:64" x14ac:dyDescent="0.25">
      <c r="A15" s="150"/>
      <c r="B15" s="16" t="s">
        <v>21</v>
      </c>
      <c r="C15" s="17"/>
      <c r="D15" s="151">
        <v>354.46300000000002</v>
      </c>
      <c r="E15" s="151">
        <f t="shared" si="7"/>
        <v>178.44699999999995</v>
      </c>
      <c r="F15" s="151">
        <v>447.05700000000002</v>
      </c>
      <c r="G15" s="152">
        <v>2.5</v>
      </c>
      <c r="H15" s="153">
        <v>85</v>
      </c>
      <c r="I15" s="154">
        <f t="shared" si="8"/>
        <v>889.02</v>
      </c>
      <c r="J15" s="155">
        <v>1012.49039</v>
      </c>
      <c r="K15" s="156">
        <f t="shared" si="0"/>
        <v>-123.47039000000007</v>
      </c>
      <c r="L15" s="157"/>
      <c r="M15" s="154">
        <v>60.301475870693764</v>
      </c>
      <c r="N15" s="158"/>
      <c r="O15" s="159"/>
      <c r="P15" s="160"/>
      <c r="Q15" s="154">
        <f t="shared" si="1"/>
        <v>60.301475870693764</v>
      </c>
      <c r="R15" s="161">
        <f t="shared" si="2"/>
        <v>1012.49039</v>
      </c>
      <c r="S15" s="161">
        <f t="shared" si="3"/>
        <v>941.51734143281135</v>
      </c>
      <c r="T15" s="156">
        <f t="shared" si="4"/>
        <v>-63.168914129306245</v>
      </c>
      <c r="U15" s="138"/>
      <c r="W15" s="162" t="str">
        <f t="shared" si="5"/>
        <v>2031-32</v>
      </c>
      <c r="X15" s="193">
        <f t="shared" si="6"/>
        <v>142.137</v>
      </c>
      <c r="Y15" s="164"/>
      <c r="Z15" s="164"/>
      <c r="AA15" s="164"/>
      <c r="AB15" s="164"/>
      <c r="AC15" s="164"/>
      <c r="AD15" s="164"/>
      <c r="AE15" s="165">
        <f>'RNG by Scenario'!U22</f>
        <v>1.095890410958904</v>
      </c>
      <c r="AF15" s="162">
        <v>4.74</v>
      </c>
      <c r="AG15" s="162">
        <v>4.74</v>
      </c>
      <c r="AH15" s="162"/>
      <c r="AI15" s="162">
        <f t="shared" si="10"/>
        <v>9.48</v>
      </c>
      <c r="AJ15" s="162">
        <v>30</v>
      </c>
      <c r="AK15" s="162">
        <v>15</v>
      </c>
      <c r="AL15" s="162"/>
      <c r="AM15" s="162">
        <v>27</v>
      </c>
      <c r="AN15" s="162"/>
      <c r="AO15" s="162"/>
      <c r="AP15" s="162"/>
      <c r="AQ15" s="162"/>
      <c r="AR15" s="162"/>
      <c r="AS15" s="162"/>
      <c r="AT15" s="162">
        <f t="shared" si="9"/>
        <v>27</v>
      </c>
      <c r="AU15" s="167"/>
      <c r="AV15" s="168">
        <v>70.973048567188698</v>
      </c>
      <c r="AW15" s="169"/>
      <c r="AX15" s="170"/>
      <c r="AZ15" s="171"/>
      <c r="BA15" s="129"/>
      <c r="BB15" s="155"/>
      <c r="BC15" s="161"/>
      <c r="BD15" s="155"/>
      <c r="BE15" s="150"/>
      <c r="BH15" s="129"/>
      <c r="BI15" s="129"/>
      <c r="BJ15" s="86"/>
    </row>
    <row r="16" spans="1:64" x14ac:dyDescent="0.25">
      <c r="A16" s="150"/>
      <c r="B16" s="16" t="s">
        <v>22</v>
      </c>
      <c r="C16" s="17"/>
      <c r="D16" s="151">
        <v>353.303</v>
      </c>
      <c r="E16" s="151">
        <f t="shared" si="7"/>
        <v>179.60699999999997</v>
      </c>
      <c r="F16" s="151">
        <v>447.05700000000002</v>
      </c>
      <c r="G16" s="152">
        <v>2.5</v>
      </c>
      <c r="H16" s="153">
        <v>85</v>
      </c>
      <c r="I16" s="154">
        <f t="shared" si="8"/>
        <v>887.86</v>
      </c>
      <c r="J16" s="155">
        <v>1011.2600799999999</v>
      </c>
      <c r="K16" s="156">
        <f t="shared" si="0"/>
        <v>-123.40007999999989</v>
      </c>
      <c r="L16" s="157"/>
      <c r="M16" s="154">
        <v>64.697841299247429</v>
      </c>
      <c r="N16" s="158"/>
      <c r="O16" s="159"/>
      <c r="P16" s="160"/>
      <c r="Q16" s="154">
        <f t="shared" si="1"/>
        <v>64.697841299247429</v>
      </c>
      <c r="R16" s="161">
        <f t="shared" si="2"/>
        <v>1011.2600799999999</v>
      </c>
      <c r="S16" s="161">
        <f t="shared" si="3"/>
        <v>924.23328839957162</v>
      </c>
      <c r="T16" s="156">
        <f t="shared" si="4"/>
        <v>-58.702238700752446</v>
      </c>
      <c r="U16" s="138"/>
      <c r="W16" s="162" t="str">
        <f t="shared" si="5"/>
        <v>2032-33</v>
      </c>
      <c r="X16" s="193">
        <f t="shared" si="6"/>
        <v>143.29700000000003</v>
      </c>
      <c r="Y16" s="164"/>
      <c r="Z16" s="164"/>
      <c r="AA16" s="164"/>
      <c r="AB16" s="164"/>
      <c r="AC16" s="164"/>
      <c r="AD16" s="164"/>
      <c r="AE16" s="165">
        <f>'RNG by Scenario'!U23</f>
        <v>1.095890410958904</v>
      </c>
      <c r="AF16" s="162">
        <v>4.74</v>
      </c>
      <c r="AG16" s="162">
        <v>4.74</v>
      </c>
      <c r="AH16" s="162">
        <v>4.74</v>
      </c>
      <c r="AI16" s="162">
        <f t="shared" si="10"/>
        <v>14.22</v>
      </c>
      <c r="AJ16" s="162">
        <v>30</v>
      </c>
      <c r="AK16" s="162">
        <v>15</v>
      </c>
      <c r="AL16" s="162"/>
      <c r="AM16" s="162">
        <v>27</v>
      </c>
      <c r="AN16" s="162"/>
      <c r="AO16" s="162"/>
      <c r="AP16" s="162"/>
      <c r="AQ16" s="162"/>
      <c r="AR16" s="162"/>
      <c r="AS16" s="162"/>
      <c r="AT16" s="162">
        <f t="shared" si="9"/>
        <v>27</v>
      </c>
      <c r="AU16" s="167"/>
      <c r="AV16" s="168">
        <v>87.026791600428339</v>
      </c>
      <c r="AW16" s="169"/>
      <c r="AX16" s="170"/>
      <c r="AZ16" s="171"/>
      <c r="BA16" s="129"/>
      <c r="BB16" s="155"/>
      <c r="BC16" s="161"/>
      <c r="BD16" s="155"/>
      <c r="BE16" s="150"/>
      <c r="BH16" s="129"/>
      <c r="BI16" s="129"/>
      <c r="BJ16" s="86"/>
    </row>
    <row r="17" spans="1:62" x14ac:dyDescent="0.25">
      <c r="A17" s="150"/>
      <c r="B17" s="16" t="s">
        <v>23</v>
      </c>
      <c r="C17" s="17"/>
      <c r="D17" s="151">
        <v>277.36700000000002</v>
      </c>
      <c r="E17" s="151">
        <f t="shared" si="7"/>
        <v>255.54299999999995</v>
      </c>
      <c r="F17" s="151">
        <v>447.05700000000002</v>
      </c>
      <c r="G17" s="152">
        <v>2.5</v>
      </c>
      <c r="H17" s="153">
        <v>85</v>
      </c>
      <c r="I17" s="154">
        <f t="shared" si="8"/>
        <v>811.92399999999998</v>
      </c>
      <c r="J17" s="155">
        <v>1011.3092</v>
      </c>
      <c r="K17" s="156">
        <f t="shared" si="0"/>
        <v>-199.38520000000005</v>
      </c>
      <c r="L17" s="157"/>
      <c r="M17" s="154">
        <v>69.270096037161764</v>
      </c>
      <c r="N17" s="158"/>
      <c r="O17" s="159"/>
      <c r="P17" s="160"/>
      <c r="Q17" s="154">
        <f t="shared" si="1"/>
        <v>69.270096037161764</v>
      </c>
      <c r="R17" s="161">
        <f t="shared" si="2"/>
        <v>1011.3092</v>
      </c>
      <c r="S17" s="161">
        <f t="shared" si="3"/>
        <v>914.21812573282909</v>
      </c>
      <c r="T17" s="156">
        <f t="shared" si="4"/>
        <v>-130.11510396283825</v>
      </c>
      <c r="U17" s="138"/>
      <c r="W17" s="162" t="str">
        <f t="shared" si="5"/>
        <v>2033-34</v>
      </c>
      <c r="X17" s="193">
        <f t="shared" si="6"/>
        <v>195.233</v>
      </c>
      <c r="Y17" s="164"/>
      <c r="Z17" s="164"/>
      <c r="AA17" s="164"/>
      <c r="AB17" s="164"/>
      <c r="AC17" s="164"/>
      <c r="AD17" s="164"/>
      <c r="AE17" s="165">
        <f>'RNG by Scenario'!U24</f>
        <v>1.3698630136986301</v>
      </c>
      <c r="AF17" s="162">
        <v>4.74</v>
      </c>
      <c r="AG17" s="162">
        <v>4.74</v>
      </c>
      <c r="AH17" s="162">
        <v>4.74</v>
      </c>
      <c r="AI17" s="162">
        <f t="shared" si="10"/>
        <v>14.22</v>
      </c>
      <c r="AJ17" s="162">
        <v>30</v>
      </c>
      <c r="AK17" s="162">
        <v>15</v>
      </c>
      <c r="AL17" s="162"/>
      <c r="AM17" s="162">
        <v>27</v>
      </c>
      <c r="AN17" s="162"/>
      <c r="AO17" s="162"/>
      <c r="AP17" s="162"/>
      <c r="AQ17" s="162"/>
      <c r="AR17" s="162"/>
      <c r="AS17" s="162">
        <v>24</v>
      </c>
      <c r="AT17" s="162">
        <f t="shared" si="9"/>
        <v>51</v>
      </c>
      <c r="AU17" s="167"/>
      <c r="AV17" s="168">
        <v>97.091074267170953</v>
      </c>
      <c r="AW17" s="169"/>
      <c r="AX17" s="170"/>
      <c r="AZ17" s="171"/>
      <c r="BA17" s="129"/>
      <c r="BB17" s="155"/>
      <c r="BC17" s="161"/>
      <c r="BD17" s="155"/>
      <c r="BE17" s="150"/>
      <c r="BH17" s="129"/>
      <c r="BI17" s="129"/>
      <c r="BJ17" s="86"/>
    </row>
    <row r="18" spans="1:62" x14ac:dyDescent="0.25">
      <c r="A18" s="150"/>
      <c r="B18" s="16" t="s">
        <v>24</v>
      </c>
      <c r="C18" s="17"/>
      <c r="D18" s="151">
        <v>277.36700000000002</v>
      </c>
      <c r="E18" s="151">
        <f t="shared" si="7"/>
        <v>255.54299999999995</v>
      </c>
      <c r="F18" s="151">
        <v>447.05700000000002</v>
      </c>
      <c r="G18" s="152">
        <v>2.5</v>
      </c>
      <c r="H18" s="153">
        <v>85</v>
      </c>
      <c r="I18" s="154">
        <f t="shared" si="8"/>
        <v>811.92399999999998</v>
      </c>
      <c r="J18" s="155">
        <v>1010.4101800000001</v>
      </c>
      <c r="K18" s="156">
        <f t="shared" si="0"/>
        <v>-198.4861800000001</v>
      </c>
      <c r="L18" s="157"/>
      <c r="M18" s="154">
        <v>73.961063497843298</v>
      </c>
      <c r="N18" s="158"/>
      <c r="O18" s="159"/>
      <c r="P18" s="160"/>
      <c r="Q18" s="154">
        <f t="shared" si="1"/>
        <v>73.961063497843298</v>
      </c>
      <c r="R18" s="161">
        <f t="shared" si="2"/>
        <v>1010.4101800000001</v>
      </c>
      <c r="S18" s="161">
        <f t="shared" si="3"/>
        <v>908.74959992828553</v>
      </c>
      <c r="T18" s="156">
        <f t="shared" si="4"/>
        <v>-124.52511650215683</v>
      </c>
      <c r="U18" s="138"/>
      <c r="W18" s="162" t="str">
        <f t="shared" si="5"/>
        <v>2034-35</v>
      </c>
      <c r="X18" s="193">
        <f t="shared" si="6"/>
        <v>195.233</v>
      </c>
      <c r="Y18" s="164"/>
      <c r="Z18" s="164"/>
      <c r="AA18" s="164"/>
      <c r="AB18" s="164"/>
      <c r="AC18" s="164"/>
      <c r="AD18" s="164"/>
      <c r="AE18" s="165">
        <f>'RNG by Scenario'!U25</f>
        <v>1.3698630136986301</v>
      </c>
      <c r="AF18" s="162">
        <v>4.74</v>
      </c>
      <c r="AG18" s="162">
        <v>4.74</v>
      </c>
      <c r="AH18" s="162">
        <v>4.74</v>
      </c>
      <c r="AI18" s="162">
        <f t="shared" si="10"/>
        <v>14.22</v>
      </c>
      <c r="AJ18" s="162">
        <v>30</v>
      </c>
      <c r="AK18" s="162">
        <v>15</v>
      </c>
      <c r="AL18" s="162"/>
      <c r="AM18" s="162">
        <v>27</v>
      </c>
      <c r="AN18" s="162"/>
      <c r="AO18" s="162"/>
      <c r="AP18" s="162"/>
      <c r="AQ18" s="162"/>
      <c r="AR18" s="162"/>
      <c r="AS18" s="162">
        <v>24</v>
      </c>
      <c r="AT18" s="162">
        <f t="shared" si="9"/>
        <v>51</v>
      </c>
      <c r="AU18" s="167"/>
      <c r="AV18" s="168">
        <v>101.66058007171461</v>
      </c>
      <c r="AW18" s="169"/>
      <c r="AX18" s="170"/>
      <c r="AZ18" s="171"/>
      <c r="BA18" s="129"/>
      <c r="BB18" s="155"/>
      <c r="BC18" s="161"/>
      <c r="BD18" s="155"/>
      <c r="BE18" s="150"/>
      <c r="BG18" s="129"/>
      <c r="BH18" s="129"/>
      <c r="BI18" s="129"/>
      <c r="BJ18" s="86"/>
    </row>
    <row r="19" spans="1:62" x14ac:dyDescent="0.25">
      <c r="A19" s="150"/>
      <c r="B19" s="16" t="s">
        <v>25</v>
      </c>
      <c r="C19" s="17"/>
      <c r="D19" s="151">
        <v>277.36700000000002</v>
      </c>
      <c r="E19" s="151">
        <f t="shared" si="7"/>
        <v>255.54299999999995</v>
      </c>
      <c r="F19" s="151">
        <v>447.05700000000002</v>
      </c>
      <c r="G19" s="152">
        <v>2.5</v>
      </c>
      <c r="H19" s="153">
        <v>85</v>
      </c>
      <c r="I19" s="154">
        <f t="shared" si="8"/>
        <v>811.92399999999998</v>
      </c>
      <c r="J19" s="155">
        <v>1009.5992</v>
      </c>
      <c r="K19" s="156">
        <f t="shared" si="0"/>
        <v>-197.67520000000002</v>
      </c>
      <c r="L19" s="157"/>
      <c r="M19" s="154">
        <v>78.737891361682856</v>
      </c>
      <c r="N19" s="158"/>
      <c r="O19" s="159"/>
      <c r="P19" s="160"/>
      <c r="Q19" s="154">
        <f t="shared" si="1"/>
        <v>78.737891361682856</v>
      </c>
      <c r="R19" s="161">
        <f t="shared" si="2"/>
        <v>1009.5992</v>
      </c>
      <c r="S19" s="161">
        <f t="shared" si="3"/>
        <v>903.67638135478444</v>
      </c>
      <c r="T19" s="156">
        <f t="shared" si="4"/>
        <v>-118.93730863831718</v>
      </c>
      <c r="U19" s="138"/>
      <c r="W19" s="162" t="str">
        <f t="shared" si="5"/>
        <v>2035-36</v>
      </c>
      <c r="X19" s="193">
        <f t="shared" si="6"/>
        <v>195.233</v>
      </c>
      <c r="Y19" s="164"/>
      <c r="Z19" s="164"/>
      <c r="AA19" s="164"/>
      <c r="AB19" s="164"/>
      <c r="AC19" s="164"/>
      <c r="AD19" s="164"/>
      <c r="AE19" s="165">
        <f>'RNG by Scenario'!U26</f>
        <v>1.3698630136986301</v>
      </c>
      <c r="AF19" s="162">
        <v>4.74</v>
      </c>
      <c r="AG19" s="162">
        <v>4.74</v>
      </c>
      <c r="AH19" s="162">
        <v>4.74</v>
      </c>
      <c r="AI19" s="162">
        <f t="shared" si="10"/>
        <v>14.22</v>
      </c>
      <c r="AJ19" s="162">
        <v>30</v>
      </c>
      <c r="AK19" s="162">
        <v>15</v>
      </c>
      <c r="AL19" s="162"/>
      <c r="AM19" s="162">
        <v>27</v>
      </c>
      <c r="AN19" s="162"/>
      <c r="AO19" s="162"/>
      <c r="AP19" s="162"/>
      <c r="AQ19" s="162"/>
      <c r="AR19" s="162"/>
      <c r="AS19" s="162">
        <v>24</v>
      </c>
      <c r="AT19" s="162">
        <f t="shared" si="9"/>
        <v>51</v>
      </c>
      <c r="AU19" s="167"/>
      <c r="AV19" s="168">
        <v>105.92281864521557</v>
      </c>
      <c r="AW19" s="169"/>
      <c r="AX19" s="170"/>
      <c r="BA19" s="129"/>
      <c r="BB19" s="155"/>
      <c r="BC19" s="161"/>
      <c r="BD19" s="155"/>
      <c r="BE19" s="150"/>
      <c r="BG19" s="129"/>
      <c r="BH19" s="129"/>
      <c r="BI19" s="129"/>
      <c r="BJ19" s="86"/>
    </row>
    <row r="20" spans="1:62" x14ac:dyDescent="0.25">
      <c r="A20" s="150"/>
      <c r="B20" s="16" t="s">
        <v>26</v>
      </c>
      <c r="C20" s="17"/>
      <c r="D20" s="151">
        <v>277.36700000000002</v>
      </c>
      <c r="E20" s="151">
        <f t="shared" si="7"/>
        <v>255.54299999999995</v>
      </c>
      <c r="F20" s="151">
        <v>447.05700000000002</v>
      </c>
      <c r="G20" s="152">
        <v>2.5</v>
      </c>
      <c r="H20" s="153">
        <v>85</v>
      </c>
      <c r="I20" s="154">
        <f t="shared" si="8"/>
        <v>811.92399999999998</v>
      </c>
      <c r="J20" s="155">
        <v>1008.15446</v>
      </c>
      <c r="K20" s="156">
        <f t="shared" si="0"/>
        <v>-196.23045999999999</v>
      </c>
      <c r="L20" s="157"/>
      <c r="M20" s="154">
        <v>83.436153129403692</v>
      </c>
      <c r="N20" s="158"/>
      <c r="O20" s="159"/>
      <c r="P20" s="160"/>
      <c r="Q20" s="154">
        <f t="shared" si="1"/>
        <v>83.436153129403692</v>
      </c>
      <c r="R20" s="161">
        <f t="shared" si="2"/>
        <v>1008.15446</v>
      </c>
      <c r="S20" s="161">
        <f t="shared" si="3"/>
        <v>897.91426083186332</v>
      </c>
      <c r="T20" s="156">
        <f t="shared" si="4"/>
        <v>-112.7943068705963</v>
      </c>
      <c r="U20" s="138"/>
      <c r="W20" s="162" t="str">
        <f t="shared" si="5"/>
        <v>2036-37</v>
      </c>
      <c r="X20" s="193">
        <f t="shared" si="6"/>
        <v>195.233</v>
      </c>
      <c r="Y20" s="164"/>
      <c r="Z20" s="164"/>
      <c r="AA20" s="164"/>
      <c r="AB20" s="164"/>
      <c r="AC20" s="164"/>
      <c r="AD20" s="164"/>
      <c r="AE20" s="165">
        <f>'RNG by Scenario'!U27</f>
        <v>1.3698630136986301</v>
      </c>
      <c r="AF20" s="162">
        <v>4.74</v>
      </c>
      <c r="AG20" s="162">
        <v>4.74</v>
      </c>
      <c r="AH20" s="162">
        <v>4.74</v>
      </c>
      <c r="AI20" s="162">
        <f t="shared" si="10"/>
        <v>14.22</v>
      </c>
      <c r="AJ20" s="162">
        <v>30</v>
      </c>
      <c r="AK20" s="162">
        <v>15</v>
      </c>
      <c r="AL20" s="162"/>
      <c r="AM20" s="162">
        <v>27</v>
      </c>
      <c r="AN20" s="162"/>
      <c r="AO20" s="162"/>
      <c r="AP20" s="162"/>
      <c r="AQ20" s="162"/>
      <c r="AR20" s="162"/>
      <c r="AS20" s="162">
        <v>24</v>
      </c>
      <c r="AT20" s="162">
        <f t="shared" si="9"/>
        <v>51</v>
      </c>
      <c r="AU20" s="167"/>
      <c r="AV20" s="168">
        <v>110.24019916813663</v>
      </c>
      <c r="AW20" s="169"/>
      <c r="AX20" s="170"/>
      <c r="BA20" s="129"/>
      <c r="BB20" s="155"/>
      <c r="BC20" s="161"/>
      <c r="BD20" s="155"/>
      <c r="BE20" s="150"/>
      <c r="BG20" s="129"/>
      <c r="BH20" s="129"/>
      <c r="BI20" s="129"/>
      <c r="BJ20" s="86"/>
    </row>
    <row r="21" spans="1:62" x14ac:dyDescent="0.25">
      <c r="A21" s="150"/>
      <c r="B21" s="16" t="s">
        <v>27</v>
      </c>
      <c r="C21" s="17"/>
      <c r="D21" s="151">
        <v>277.36700000000002</v>
      </c>
      <c r="E21" s="151">
        <f t="shared" si="7"/>
        <v>255.54299999999995</v>
      </c>
      <c r="F21" s="151">
        <v>447.05700000000002</v>
      </c>
      <c r="G21" s="152">
        <v>2.5</v>
      </c>
      <c r="H21" s="153">
        <v>85</v>
      </c>
      <c r="I21" s="154">
        <f t="shared" si="8"/>
        <v>811.92399999999998</v>
      </c>
      <c r="J21" s="155">
        <v>1008.3513299999998</v>
      </c>
      <c r="K21" s="156">
        <f t="shared" si="0"/>
        <v>-196.42732999999987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2"/>
        <v>1008.3513299999998</v>
      </c>
      <c r="S21" s="161">
        <f t="shared" si="3"/>
        <v>894.47030207958642</v>
      </c>
      <c r="T21" s="156">
        <f t="shared" si="4"/>
        <v>-108.24514883356267</v>
      </c>
      <c r="U21" s="138"/>
      <c r="W21" s="162" t="str">
        <f t="shared" si="5"/>
        <v>2037-38</v>
      </c>
      <c r="X21" s="193">
        <f t="shared" si="6"/>
        <v>195.233</v>
      </c>
      <c r="Y21" s="164"/>
      <c r="Z21" s="164"/>
      <c r="AA21" s="164"/>
      <c r="AB21" s="164"/>
      <c r="AC21" s="164"/>
      <c r="AD21" s="164"/>
      <c r="AE21" s="165">
        <f>'RNG by Scenario'!U28</f>
        <v>1.6438356164383561</v>
      </c>
      <c r="AF21" s="162">
        <v>4.74</v>
      </c>
      <c r="AG21" s="162">
        <v>4.74</v>
      </c>
      <c r="AH21" s="162">
        <v>4.74</v>
      </c>
      <c r="AI21" s="162">
        <f t="shared" si="10"/>
        <v>14.22</v>
      </c>
      <c r="AJ21" s="162">
        <v>30</v>
      </c>
      <c r="AK21" s="162">
        <v>15</v>
      </c>
      <c r="AL21" s="162"/>
      <c r="AM21" s="162">
        <v>27</v>
      </c>
      <c r="AN21" s="162"/>
      <c r="AO21" s="162"/>
      <c r="AP21" s="162"/>
      <c r="AQ21" s="162"/>
      <c r="AR21" s="162"/>
      <c r="AS21" s="162">
        <v>24</v>
      </c>
      <c r="AT21" s="162">
        <f t="shared" si="9"/>
        <v>51</v>
      </c>
      <c r="AU21" s="167"/>
      <c r="AV21" s="168">
        <v>113.88102792041344</v>
      </c>
      <c r="AW21" s="169"/>
      <c r="AX21" s="170"/>
      <c r="BA21" s="129"/>
      <c r="BB21" s="155"/>
      <c r="BC21" s="161"/>
      <c r="BD21" s="155"/>
      <c r="BE21" s="150"/>
      <c r="BG21" s="129"/>
      <c r="BH21" s="129"/>
      <c r="BI21" s="129"/>
      <c r="BJ21" s="86"/>
    </row>
    <row r="22" spans="1:62" x14ac:dyDescent="0.25">
      <c r="A22" s="150"/>
      <c r="B22" s="16" t="s">
        <v>28</v>
      </c>
      <c r="C22" s="17"/>
      <c r="D22" s="151">
        <v>277.36700000000002</v>
      </c>
      <c r="E22" s="151">
        <f t="shared" si="7"/>
        <v>255.54299999999995</v>
      </c>
      <c r="F22" s="151">
        <v>447.05700000000002</v>
      </c>
      <c r="G22" s="152">
        <v>2.5</v>
      </c>
      <c r="H22" s="153">
        <v>85</v>
      </c>
      <c r="I22" s="154">
        <f t="shared" si="8"/>
        <v>811.92399999999998</v>
      </c>
      <c r="J22" s="155">
        <v>1007.9702199999999</v>
      </c>
      <c r="K22" s="156">
        <f t="shared" si="0"/>
        <v>-196.04621999999995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2"/>
        <v>1007.9702199999999</v>
      </c>
      <c r="S22" s="161">
        <f t="shared" si="3"/>
        <v>889.68368912741289</v>
      </c>
      <c r="T22" s="156">
        <f t="shared" si="4"/>
        <v>-103.11642208172134</v>
      </c>
      <c r="U22" s="138"/>
      <c r="W22" s="162" t="str">
        <f t="shared" si="5"/>
        <v>2038-39</v>
      </c>
      <c r="X22" s="193">
        <f t="shared" si="6"/>
        <v>195.233</v>
      </c>
      <c r="Y22" s="164"/>
      <c r="Z22" s="164"/>
      <c r="AA22" s="164"/>
      <c r="AB22" s="164"/>
      <c r="AC22" s="164"/>
      <c r="AD22" s="164"/>
      <c r="AE22" s="165">
        <f>'RNG by Scenario'!V30</f>
        <v>1.6438356164383561</v>
      </c>
      <c r="AF22" s="162">
        <v>4.74</v>
      </c>
      <c r="AG22" s="162">
        <v>4.74</v>
      </c>
      <c r="AH22" s="162">
        <v>4.74</v>
      </c>
      <c r="AI22" s="162">
        <f t="shared" si="10"/>
        <v>14.22</v>
      </c>
      <c r="AJ22" s="162">
        <v>30</v>
      </c>
      <c r="AK22" s="162">
        <v>15</v>
      </c>
      <c r="AL22" s="162"/>
      <c r="AM22" s="162">
        <v>27</v>
      </c>
      <c r="AN22" s="162"/>
      <c r="AO22" s="162"/>
      <c r="AP22" s="162"/>
      <c r="AQ22" s="162"/>
      <c r="AR22" s="162"/>
      <c r="AS22" s="162">
        <v>24</v>
      </c>
      <c r="AT22" s="162">
        <f t="shared" si="9"/>
        <v>51</v>
      </c>
      <c r="AU22" s="167"/>
      <c r="AV22" s="168">
        <v>118.28653087258701</v>
      </c>
      <c r="AW22" s="169"/>
      <c r="AX22" s="170"/>
      <c r="BA22" s="129"/>
      <c r="BB22" s="155"/>
      <c r="BC22" s="161"/>
      <c r="BD22" s="155"/>
      <c r="BE22" s="150"/>
      <c r="BG22" s="129"/>
      <c r="BH22" s="129"/>
      <c r="BI22" s="129"/>
      <c r="BJ22" s="86"/>
    </row>
    <row r="23" spans="1:62" x14ac:dyDescent="0.25">
      <c r="A23" s="150"/>
      <c r="B23" s="16" t="s">
        <v>29</v>
      </c>
      <c r="C23" s="17"/>
      <c r="D23" s="151">
        <v>277.36700000000002</v>
      </c>
      <c r="E23" s="151">
        <f t="shared" si="7"/>
        <v>255.54299999999995</v>
      </c>
      <c r="F23" s="151">
        <v>447.05700000000002</v>
      </c>
      <c r="G23" s="152">
        <v>2.5</v>
      </c>
      <c r="H23" s="153">
        <v>85</v>
      </c>
      <c r="I23" s="154">
        <f t="shared" si="8"/>
        <v>811.92399999999998</v>
      </c>
      <c r="J23" s="155">
        <v>1007.51025</v>
      </c>
      <c r="K23" s="156">
        <f t="shared" si="0"/>
        <v>-195.58625000000006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2"/>
        <v>1007.51025</v>
      </c>
      <c r="S23" s="161">
        <f t="shared" si="3"/>
        <v>884.96930473827331</v>
      </c>
      <c r="T23" s="156">
        <f t="shared" si="4"/>
        <v>-97.916196863906862</v>
      </c>
      <c r="U23" s="138"/>
      <c r="W23" s="162" t="str">
        <f t="shared" si="5"/>
        <v>2039-40</v>
      </c>
      <c r="X23" s="193">
        <f t="shared" si="6"/>
        <v>195.233</v>
      </c>
      <c r="Y23" s="164"/>
      <c r="Z23" s="164"/>
      <c r="AA23" s="164"/>
      <c r="AB23" s="164"/>
      <c r="AC23" s="164"/>
      <c r="AD23" s="164"/>
      <c r="AE23" s="165">
        <f>'RNG by Scenario'!V31</f>
        <v>1.6438356164383561</v>
      </c>
      <c r="AF23" s="162">
        <v>4.74</v>
      </c>
      <c r="AG23" s="162">
        <v>4.74</v>
      </c>
      <c r="AH23" s="162">
        <v>4.74</v>
      </c>
      <c r="AI23" s="162">
        <f t="shared" si="10"/>
        <v>14.22</v>
      </c>
      <c r="AJ23" s="162">
        <v>30</v>
      </c>
      <c r="AK23" s="162">
        <v>15</v>
      </c>
      <c r="AL23" s="162"/>
      <c r="AM23" s="162">
        <v>27</v>
      </c>
      <c r="AN23" s="162"/>
      <c r="AO23" s="162"/>
      <c r="AP23" s="162"/>
      <c r="AQ23" s="162"/>
      <c r="AR23" s="162"/>
      <c r="AS23" s="162">
        <v>24</v>
      </c>
      <c r="AT23" s="162">
        <f t="shared" si="9"/>
        <v>51</v>
      </c>
      <c r="AU23" s="167"/>
      <c r="AV23" s="168">
        <v>122.54094526172673</v>
      </c>
      <c r="AW23" s="169"/>
      <c r="AX23" s="170"/>
      <c r="BA23" s="129"/>
      <c r="BB23" s="155"/>
      <c r="BC23" s="161"/>
      <c r="BD23" s="155"/>
      <c r="BE23" s="150"/>
      <c r="BG23" s="129"/>
      <c r="BH23" s="129"/>
      <c r="BI23" s="129"/>
      <c r="BJ23" s="86"/>
    </row>
    <row r="24" spans="1:62" x14ac:dyDescent="0.25">
      <c r="A24" s="150"/>
      <c r="B24" s="16" t="s">
        <v>30</v>
      </c>
      <c r="C24" s="17"/>
      <c r="D24" s="151">
        <v>277.36700000000002</v>
      </c>
      <c r="E24" s="151">
        <f t="shared" si="7"/>
        <v>255.54299999999995</v>
      </c>
      <c r="F24" s="151">
        <v>447.05700000000002</v>
      </c>
      <c r="G24" s="152">
        <v>2.5</v>
      </c>
      <c r="H24" s="153">
        <v>85</v>
      </c>
      <c r="I24" s="154">
        <f t="shared" si="8"/>
        <v>811.92399999999998</v>
      </c>
      <c r="J24" s="155">
        <v>1006.0704699999999</v>
      </c>
      <c r="K24" s="156">
        <f t="shared" si="0"/>
        <v>-194.14646999999991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2"/>
        <v>1006.0704699999999</v>
      </c>
      <c r="S24" s="161">
        <f t="shared" si="3"/>
        <v>878.72867570102301</v>
      </c>
      <c r="T24" s="156">
        <f t="shared" si="4"/>
        <v>-91.770560409499012</v>
      </c>
      <c r="U24" s="138"/>
      <c r="W24" s="162" t="str">
        <f t="shared" si="5"/>
        <v>2040-41</v>
      </c>
      <c r="X24" s="193">
        <f t="shared" si="6"/>
        <v>195.233</v>
      </c>
      <c r="Y24" s="164"/>
      <c r="Z24" s="164"/>
      <c r="AA24" s="164"/>
      <c r="AB24" s="164"/>
      <c r="AC24" s="164"/>
      <c r="AD24" s="164"/>
      <c r="AE24" s="165">
        <f>'RNG by Scenario'!V32</f>
        <v>1.6438356164383561</v>
      </c>
      <c r="AF24" s="162">
        <v>4.74</v>
      </c>
      <c r="AG24" s="162">
        <v>4.74</v>
      </c>
      <c r="AH24" s="162">
        <v>4.74</v>
      </c>
      <c r="AI24" s="162">
        <f t="shared" si="10"/>
        <v>14.22</v>
      </c>
      <c r="AJ24" s="162">
        <v>30</v>
      </c>
      <c r="AK24" s="162">
        <v>15</v>
      </c>
      <c r="AL24" s="162"/>
      <c r="AM24" s="162">
        <v>27</v>
      </c>
      <c r="AN24" s="162"/>
      <c r="AO24" s="162"/>
      <c r="AP24" s="162"/>
      <c r="AQ24" s="162"/>
      <c r="AR24" s="162"/>
      <c r="AS24" s="162">
        <v>24</v>
      </c>
      <c r="AT24" s="162">
        <f t="shared" si="9"/>
        <v>51</v>
      </c>
      <c r="AU24" s="167"/>
      <c r="AV24" s="168">
        <v>127.34179429897691</v>
      </c>
      <c r="AW24" s="169"/>
      <c r="AX24" s="170"/>
      <c r="BA24" s="129"/>
      <c r="BB24" s="155"/>
      <c r="BC24" s="161"/>
      <c r="BD24" s="155"/>
      <c r="BE24" s="150"/>
      <c r="BI24" s="129"/>
      <c r="BJ24" s="86"/>
    </row>
    <row r="25" spans="1:62" x14ac:dyDescent="0.25">
      <c r="A25" s="150"/>
      <c r="B25" s="16" t="s">
        <v>34</v>
      </c>
      <c r="C25" s="17"/>
      <c r="D25" s="151">
        <v>277.36700000000002</v>
      </c>
      <c r="E25" s="151">
        <f t="shared" si="7"/>
        <v>255.54299999999995</v>
      </c>
      <c r="F25" s="151">
        <v>447.05700000000002</v>
      </c>
      <c r="G25" s="152">
        <v>2.5</v>
      </c>
      <c r="H25" s="153">
        <v>85</v>
      </c>
      <c r="I25" s="154">
        <f t="shared" si="8"/>
        <v>811.92399999999998</v>
      </c>
      <c r="J25" s="155">
        <v>1006.14886</v>
      </c>
      <c r="K25" s="156">
        <f>I25-J25</f>
        <v>-194.22486000000004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1006.14886</v>
      </c>
      <c r="S25" s="161">
        <f t="shared" si="3"/>
        <v>875.89202810934296</v>
      </c>
      <c r="T25" s="156">
        <f>I25+Q25-R25</f>
        <v>-87.266431526676001</v>
      </c>
      <c r="U25" s="138"/>
      <c r="V25" s="65"/>
      <c r="W25" s="162" t="str">
        <f>B25</f>
        <v>2041-42</v>
      </c>
      <c r="X25" s="193">
        <f t="shared" si="6"/>
        <v>195.233</v>
      </c>
      <c r="Y25" s="164"/>
      <c r="Z25" s="164"/>
      <c r="AA25" s="164"/>
      <c r="AB25" s="164"/>
      <c r="AC25" s="164"/>
      <c r="AD25" s="164"/>
      <c r="AE25" s="165">
        <f>'RNG by Scenario'!V33</f>
        <v>1.9178082191780821</v>
      </c>
      <c r="AF25" s="162">
        <v>4.74</v>
      </c>
      <c r="AG25" s="162">
        <v>4.74</v>
      </c>
      <c r="AH25" s="162">
        <v>4.74</v>
      </c>
      <c r="AI25" s="162">
        <f t="shared" si="10"/>
        <v>14.22</v>
      </c>
      <c r="AJ25" s="162">
        <v>30</v>
      </c>
      <c r="AK25" s="162">
        <v>15</v>
      </c>
      <c r="AL25" s="162"/>
      <c r="AM25" s="162">
        <v>27</v>
      </c>
      <c r="AN25" s="162"/>
      <c r="AO25" s="162"/>
      <c r="AP25" s="162"/>
      <c r="AQ25" s="162"/>
      <c r="AR25" s="162"/>
      <c r="AS25" s="162">
        <v>24</v>
      </c>
      <c r="AT25" s="162">
        <f t="shared" si="9"/>
        <v>51</v>
      </c>
      <c r="AU25" s="167"/>
      <c r="AV25" s="168">
        <v>130.25683189065705</v>
      </c>
      <c r="AW25" s="169"/>
      <c r="AX25" s="170"/>
      <c r="BA25" s="129"/>
      <c r="BB25" s="155"/>
      <c r="BC25" s="161"/>
      <c r="BD25" s="155"/>
      <c r="BE25" s="150"/>
      <c r="BI25" s="129"/>
      <c r="BJ25" s="86"/>
    </row>
    <row r="26" spans="1:62" x14ac:dyDescent="0.25">
      <c r="A26" s="150"/>
      <c r="B26" s="16" t="s">
        <v>38</v>
      </c>
      <c r="C26" s="17"/>
      <c r="D26" s="151">
        <v>277.36700000000002</v>
      </c>
      <c r="E26" s="151">
        <f t="shared" si="7"/>
        <v>255.54299999999995</v>
      </c>
      <c r="F26" s="151">
        <v>447.05700000000002</v>
      </c>
      <c r="G26" s="152">
        <v>2.5</v>
      </c>
      <c r="H26" s="153">
        <v>85</v>
      </c>
      <c r="I26" s="154">
        <f t="shared" si="8"/>
        <v>811.92399999999998</v>
      </c>
      <c r="J26" s="155">
        <v>1005.61916</v>
      </c>
      <c r="K26" s="156">
        <f t="shared" ref="K26:K34" si="11">I26-J26</f>
        <v>-193.69515999999999</v>
      </c>
      <c r="L26" s="157"/>
      <c r="M26" s="175">
        <v>111.68148430943501</v>
      </c>
      <c r="N26" s="158"/>
      <c r="O26" s="159"/>
      <c r="P26" s="160"/>
      <c r="Q26" s="154">
        <f t="shared" ref="Q26:Q34" si="12">SUM(M26:P26)</f>
        <v>111.68148430943501</v>
      </c>
      <c r="R26" s="161">
        <f t="shared" ref="R26:R34" si="13">J26</f>
        <v>1005.61916</v>
      </c>
      <c r="S26" s="161">
        <f t="shared" si="3"/>
        <v>871.74019806088518</v>
      </c>
      <c r="T26" s="156">
        <f t="shared" ref="T26:T34" si="14">I26+Q26-R26</f>
        <v>-82.013675690564924</v>
      </c>
      <c r="U26" s="138"/>
      <c r="W26" s="162" t="str">
        <f t="shared" ref="W26:W34" si="15">B26</f>
        <v>2042-43</v>
      </c>
      <c r="X26" s="193">
        <f t="shared" si="6"/>
        <v>195.233</v>
      </c>
      <c r="Y26" s="164"/>
      <c r="Z26" s="164"/>
      <c r="AA26" s="164"/>
      <c r="AB26" s="164"/>
      <c r="AC26" s="164"/>
      <c r="AD26" s="164"/>
      <c r="AE26" s="165">
        <f>'RNG by Scenario'!V34</f>
        <v>1.9178082191780821</v>
      </c>
      <c r="AF26" s="162">
        <v>4.74</v>
      </c>
      <c r="AG26" s="162">
        <v>4.74</v>
      </c>
      <c r="AH26" s="162">
        <v>4.74</v>
      </c>
      <c r="AI26" s="162">
        <f t="shared" si="10"/>
        <v>14.22</v>
      </c>
      <c r="AJ26" s="162">
        <v>30</v>
      </c>
      <c r="AK26" s="162">
        <v>15</v>
      </c>
      <c r="AL26" s="162"/>
      <c r="AM26" s="162">
        <v>27</v>
      </c>
      <c r="AN26" s="162"/>
      <c r="AO26" s="162"/>
      <c r="AP26" s="162"/>
      <c r="AQ26" s="162"/>
      <c r="AR26" s="162"/>
      <c r="AS26" s="162">
        <v>24</v>
      </c>
      <c r="AT26" s="162">
        <f t="shared" si="9"/>
        <v>51</v>
      </c>
      <c r="AU26" s="167"/>
      <c r="AV26" s="168">
        <v>133.87896193911479</v>
      </c>
      <c r="AW26" s="169"/>
      <c r="AX26" s="170"/>
      <c r="BA26" s="129"/>
      <c r="BB26" s="155"/>
      <c r="BC26" s="161"/>
      <c r="BD26" s="155"/>
      <c r="BE26" s="150"/>
      <c r="BI26" s="129"/>
      <c r="BJ26" s="86"/>
    </row>
    <row r="27" spans="1:62" x14ac:dyDescent="0.25">
      <c r="A27" s="150"/>
      <c r="B27" s="16" t="s">
        <v>41</v>
      </c>
      <c r="C27" s="17"/>
      <c r="D27" s="151">
        <v>277.36700000000002</v>
      </c>
      <c r="E27" s="151">
        <f t="shared" si="7"/>
        <v>255.54299999999995</v>
      </c>
      <c r="F27" s="151">
        <v>447.05700000000002</v>
      </c>
      <c r="G27" s="152">
        <v>2.5</v>
      </c>
      <c r="H27" s="153">
        <v>85</v>
      </c>
      <c r="I27" s="154">
        <f t="shared" si="8"/>
        <v>811.92399999999998</v>
      </c>
      <c r="J27" s="155">
        <v>1005.0755600000001</v>
      </c>
      <c r="K27" s="156">
        <f t="shared" si="11"/>
        <v>-193.15156000000013</v>
      </c>
      <c r="L27" s="157"/>
      <c r="M27" s="175">
        <v>116.36065912139</v>
      </c>
      <c r="N27" s="158"/>
      <c r="O27" s="159"/>
      <c r="P27" s="160"/>
      <c r="Q27" s="154">
        <f t="shared" si="12"/>
        <v>116.36065912139</v>
      </c>
      <c r="R27" s="161">
        <f t="shared" si="13"/>
        <v>1005.0755600000001</v>
      </c>
      <c r="S27" s="161">
        <f t="shared" si="3"/>
        <v>867.87269579996882</v>
      </c>
      <c r="T27" s="156">
        <f t="shared" si="14"/>
        <v>-76.790900878610159</v>
      </c>
      <c r="U27" s="138"/>
      <c r="W27" s="162" t="str">
        <f t="shared" si="15"/>
        <v>2043-44</v>
      </c>
      <c r="X27" s="193">
        <f t="shared" si="6"/>
        <v>195.233</v>
      </c>
      <c r="Y27" s="164"/>
      <c r="Z27" s="164"/>
      <c r="AA27" s="164"/>
      <c r="AB27" s="164"/>
      <c r="AC27" s="164"/>
      <c r="AD27" s="164"/>
      <c r="AE27" s="165">
        <f>'RNG by Scenario'!V35</f>
        <v>1.9178082191780821</v>
      </c>
      <c r="AF27" s="162">
        <v>4.74</v>
      </c>
      <c r="AG27" s="162">
        <v>4.74</v>
      </c>
      <c r="AH27" s="162">
        <v>4.74</v>
      </c>
      <c r="AI27" s="162">
        <f t="shared" si="10"/>
        <v>14.22</v>
      </c>
      <c r="AJ27" s="162">
        <v>30</v>
      </c>
      <c r="AK27" s="162">
        <v>15</v>
      </c>
      <c r="AL27" s="162"/>
      <c r="AM27" s="162">
        <v>27</v>
      </c>
      <c r="AN27" s="162"/>
      <c r="AO27" s="162"/>
      <c r="AP27" s="162"/>
      <c r="AQ27" s="162"/>
      <c r="AR27" s="162"/>
      <c r="AS27" s="162">
        <v>24</v>
      </c>
      <c r="AT27" s="162">
        <f t="shared" si="9"/>
        <v>51</v>
      </c>
      <c r="AU27" s="167"/>
      <c r="AV27" s="168">
        <v>137.20286420003129</v>
      </c>
      <c r="AW27" s="169"/>
      <c r="AX27" s="170"/>
      <c r="BA27" s="129"/>
      <c r="BB27" s="155"/>
      <c r="BC27" s="161"/>
      <c r="BD27" s="155"/>
      <c r="BE27" s="150"/>
      <c r="BI27" s="129"/>
      <c r="BJ27" s="86"/>
    </row>
    <row r="28" spans="1:62" x14ac:dyDescent="0.25">
      <c r="A28" s="150"/>
      <c r="B28" s="16" t="s">
        <v>39</v>
      </c>
      <c r="C28" s="17"/>
      <c r="D28" s="151">
        <v>277.36700000000002</v>
      </c>
      <c r="E28" s="151">
        <f t="shared" si="7"/>
        <v>255.54299999999995</v>
      </c>
      <c r="F28" s="151">
        <v>447.05700000000002</v>
      </c>
      <c r="G28" s="152">
        <v>2.5</v>
      </c>
      <c r="H28" s="153">
        <v>85</v>
      </c>
      <c r="I28" s="154">
        <f t="shared" si="8"/>
        <v>811.92399999999998</v>
      </c>
      <c r="J28" s="155">
        <v>1003.8129300000001</v>
      </c>
      <c r="K28" s="156">
        <f t="shared" si="11"/>
        <v>-191.88893000000007</v>
      </c>
      <c r="L28" s="157"/>
      <c r="M28" s="175">
        <v>121.039833933344</v>
      </c>
      <c r="N28" s="158"/>
      <c r="O28" s="159"/>
      <c r="P28" s="160"/>
      <c r="Q28" s="154">
        <f t="shared" si="12"/>
        <v>121.039833933344</v>
      </c>
      <c r="R28" s="161">
        <f t="shared" si="13"/>
        <v>1003.8129300000001</v>
      </c>
      <c r="S28" s="161">
        <f t="shared" si="3"/>
        <v>859.3477271269785</v>
      </c>
      <c r="T28" s="156">
        <f t="shared" si="14"/>
        <v>-70.849096066656102</v>
      </c>
      <c r="U28" s="138"/>
      <c r="W28" s="162" t="str">
        <f t="shared" si="15"/>
        <v>2044-45</v>
      </c>
      <c r="X28" s="193">
        <f t="shared" si="6"/>
        <v>195.233</v>
      </c>
      <c r="Y28" s="164"/>
      <c r="Z28" s="164"/>
      <c r="AA28" s="164"/>
      <c r="AB28" s="164"/>
      <c r="AC28" s="164"/>
      <c r="AD28" s="164"/>
      <c r="AE28" s="165">
        <f>'RNG by Scenario'!V36</f>
        <v>1.9178082191780821</v>
      </c>
      <c r="AF28" s="162">
        <v>4.74</v>
      </c>
      <c r="AG28" s="162">
        <v>4.74</v>
      </c>
      <c r="AH28" s="162">
        <v>4.74</v>
      </c>
      <c r="AI28" s="162">
        <f t="shared" si="10"/>
        <v>14.22</v>
      </c>
      <c r="AJ28" s="162">
        <v>30</v>
      </c>
      <c r="AK28" s="162">
        <v>15</v>
      </c>
      <c r="AL28" s="162"/>
      <c r="AM28" s="162">
        <v>27</v>
      </c>
      <c r="AN28" s="162"/>
      <c r="AO28" s="162"/>
      <c r="AP28" s="162"/>
      <c r="AQ28" s="162"/>
      <c r="AR28" s="162"/>
      <c r="AS28" s="162">
        <v>24</v>
      </c>
      <c r="AT28" s="162">
        <f t="shared" si="9"/>
        <v>51</v>
      </c>
      <c r="AU28" s="167"/>
      <c r="AV28" s="168">
        <v>144.46520287302161</v>
      </c>
      <c r="AW28" s="169"/>
      <c r="AX28" s="170"/>
      <c r="BA28" s="129"/>
      <c r="BB28" s="155"/>
      <c r="BC28" s="161"/>
      <c r="BD28" s="155"/>
      <c r="BE28" s="150"/>
      <c r="BI28" s="129"/>
      <c r="BJ28" s="86"/>
    </row>
    <row r="29" spans="1:62" x14ac:dyDescent="0.25">
      <c r="A29" s="150"/>
      <c r="B29" s="16" t="s">
        <v>40</v>
      </c>
      <c r="C29" s="17"/>
      <c r="D29" s="151">
        <v>277.36700000000002</v>
      </c>
      <c r="E29" s="151">
        <f t="shared" si="7"/>
        <v>255.54299999999995</v>
      </c>
      <c r="F29" s="151">
        <v>447.05700000000002</v>
      </c>
      <c r="G29" s="152">
        <v>2.5</v>
      </c>
      <c r="H29" s="153">
        <v>85</v>
      </c>
      <c r="I29" s="154">
        <f t="shared" si="8"/>
        <v>811.92399999999998</v>
      </c>
      <c r="J29" s="155">
        <v>1004.06839</v>
      </c>
      <c r="K29" s="156">
        <f t="shared" si="11"/>
        <v>-192.14439000000004</v>
      </c>
      <c r="L29" s="157"/>
      <c r="M29" s="175">
        <v>125.719008745298</v>
      </c>
      <c r="N29" s="158"/>
      <c r="O29" s="159"/>
      <c r="P29" s="160"/>
      <c r="Q29" s="154">
        <f t="shared" si="12"/>
        <v>125.719008745298</v>
      </c>
      <c r="R29" s="161">
        <f t="shared" si="13"/>
        <v>1004.06839</v>
      </c>
      <c r="S29" s="161">
        <f t="shared" si="3"/>
        <v>854.25899709739178</v>
      </c>
      <c r="T29" s="156">
        <f t="shared" si="14"/>
        <v>-66.425381254702074</v>
      </c>
      <c r="U29" s="138"/>
      <c r="W29" s="162" t="str">
        <f t="shared" si="15"/>
        <v>2045-46</v>
      </c>
      <c r="X29" s="193">
        <f t="shared" si="6"/>
        <v>195.233</v>
      </c>
      <c r="Y29" s="164"/>
      <c r="Z29" s="164"/>
      <c r="AA29" s="164"/>
      <c r="AB29" s="164"/>
      <c r="AC29" s="164"/>
      <c r="AD29" s="164"/>
      <c r="AE29" s="165">
        <f>'RNG by Scenario'!V37</f>
        <v>2.1917808219178081</v>
      </c>
      <c r="AF29" s="162">
        <v>4.74</v>
      </c>
      <c r="AG29" s="162">
        <v>4.74</v>
      </c>
      <c r="AH29" s="162">
        <v>4.74</v>
      </c>
      <c r="AI29" s="162">
        <f t="shared" si="10"/>
        <v>14.22</v>
      </c>
      <c r="AJ29" s="162">
        <v>30</v>
      </c>
      <c r="AK29" s="162">
        <v>15</v>
      </c>
      <c r="AL29" s="162"/>
      <c r="AM29" s="162">
        <v>27</v>
      </c>
      <c r="AN29" s="162"/>
      <c r="AO29" s="162"/>
      <c r="AP29" s="162"/>
      <c r="AQ29" s="162"/>
      <c r="AR29" s="162"/>
      <c r="AS29" s="162">
        <v>24</v>
      </c>
      <c r="AT29" s="162">
        <f t="shared" si="9"/>
        <v>51</v>
      </c>
      <c r="AU29" s="167"/>
      <c r="AV29" s="168">
        <v>149.80939290260829</v>
      </c>
      <c r="AW29" s="169"/>
      <c r="AX29" s="170"/>
      <c r="BA29" s="129"/>
      <c r="BB29" s="155"/>
      <c r="BC29" s="161"/>
      <c r="BD29" s="155"/>
      <c r="BE29" s="150"/>
      <c r="BI29" s="129"/>
      <c r="BJ29" s="86"/>
    </row>
    <row r="30" spans="1:62" x14ac:dyDescent="0.25">
      <c r="A30" s="150"/>
      <c r="B30" s="16" t="s">
        <v>42</v>
      </c>
      <c r="C30" s="17"/>
      <c r="D30" s="151">
        <v>277.36700000000002</v>
      </c>
      <c r="E30" s="151">
        <f t="shared" si="7"/>
        <v>255.54299999999995</v>
      </c>
      <c r="F30" s="151">
        <v>447.05700000000002</v>
      </c>
      <c r="G30" s="152">
        <v>2.5</v>
      </c>
      <c r="H30" s="153">
        <v>85</v>
      </c>
      <c r="I30" s="154">
        <f t="shared" si="8"/>
        <v>811.92399999999998</v>
      </c>
      <c r="J30" s="155">
        <v>1003.57624</v>
      </c>
      <c r="K30" s="156">
        <f t="shared" si="11"/>
        <v>-191.65224000000001</v>
      </c>
      <c r="L30" s="157"/>
      <c r="M30" s="175">
        <v>130.39818355725299</v>
      </c>
      <c r="N30" s="158"/>
      <c r="O30" s="159"/>
      <c r="P30" s="160"/>
      <c r="Q30" s="154">
        <f t="shared" si="12"/>
        <v>130.39818355725299</v>
      </c>
      <c r="R30" s="161">
        <f t="shared" si="13"/>
        <v>1003.57624</v>
      </c>
      <c r="S30" s="161">
        <f t="shared" si="3"/>
        <v>848.14935981049507</v>
      </c>
      <c r="T30" s="156">
        <f t="shared" si="14"/>
        <v>-61.254056442747014</v>
      </c>
      <c r="U30" s="138"/>
      <c r="W30" s="162" t="str">
        <f t="shared" si="15"/>
        <v>2046-47</v>
      </c>
      <c r="X30" s="193">
        <f t="shared" si="6"/>
        <v>195.233</v>
      </c>
      <c r="Y30" s="164"/>
      <c r="Z30" s="164"/>
      <c r="AA30" s="164"/>
      <c r="AB30" s="164"/>
      <c r="AC30" s="164"/>
      <c r="AD30" s="164"/>
      <c r="AE30" s="165">
        <f>'RNG by Scenario'!V38</f>
        <v>2.1917808219178081</v>
      </c>
      <c r="AF30" s="162">
        <v>4.74</v>
      </c>
      <c r="AG30" s="162">
        <v>4.74</v>
      </c>
      <c r="AH30" s="162">
        <v>4.74</v>
      </c>
      <c r="AI30" s="162">
        <f t="shared" si="10"/>
        <v>14.22</v>
      </c>
      <c r="AJ30" s="162">
        <v>30</v>
      </c>
      <c r="AK30" s="162">
        <v>15</v>
      </c>
      <c r="AL30" s="162"/>
      <c r="AM30" s="162">
        <v>27</v>
      </c>
      <c r="AN30" s="162"/>
      <c r="AO30" s="162"/>
      <c r="AP30" s="162"/>
      <c r="AQ30" s="162"/>
      <c r="AR30" s="162"/>
      <c r="AS30" s="162">
        <v>24</v>
      </c>
      <c r="AT30" s="162">
        <f t="shared" si="9"/>
        <v>51</v>
      </c>
      <c r="AU30" s="167"/>
      <c r="AV30" s="168">
        <v>155.42688018950491</v>
      </c>
      <c r="AW30" s="169"/>
      <c r="AX30" s="170"/>
      <c r="BA30" s="129"/>
      <c r="BB30" s="155"/>
      <c r="BC30" s="161"/>
      <c r="BD30" s="155"/>
      <c r="BE30" s="150"/>
      <c r="BI30" s="129"/>
      <c r="BJ30" s="86"/>
    </row>
    <row r="31" spans="1:62" x14ac:dyDescent="0.25">
      <c r="A31" s="150"/>
      <c r="B31" s="16" t="s">
        <v>43</v>
      </c>
      <c r="C31" s="17"/>
      <c r="D31" s="151">
        <v>277.36700000000002</v>
      </c>
      <c r="E31" s="151">
        <f t="shared" si="7"/>
        <v>255.54299999999995</v>
      </c>
      <c r="F31" s="151">
        <v>447.05700000000002</v>
      </c>
      <c r="G31" s="152">
        <v>2.5</v>
      </c>
      <c r="H31" s="153">
        <v>85</v>
      </c>
      <c r="I31" s="154">
        <f t="shared" si="8"/>
        <v>811.92399999999998</v>
      </c>
      <c r="J31" s="155">
        <v>1002.9881300000001</v>
      </c>
      <c r="K31" s="156">
        <f t="shared" si="11"/>
        <v>-191.06413000000009</v>
      </c>
      <c r="L31" s="157"/>
      <c r="M31" s="175">
        <v>135.07735836920699</v>
      </c>
      <c r="N31" s="158"/>
      <c r="O31" s="159"/>
      <c r="P31" s="160"/>
      <c r="Q31" s="154">
        <f t="shared" si="12"/>
        <v>135.07735836920699</v>
      </c>
      <c r="R31" s="161">
        <f t="shared" si="13"/>
        <v>1002.9881300000001</v>
      </c>
      <c r="S31" s="161">
        <f t="shared" si="3"/>
        <v>843.37672026851817</v>
      </c>
      <c r="T31" s="156">
        <f t="shared" si="14"/>
        <v>-55.9867716307931</v>
      </c>
      <c r="U31" s="138"/>
      <c r="W31" s="162" t="str">
        <f t="shared" si="15"/>
        <v>2047-48</v>
      </c>
      <c r="X31" s="193">
        <f t="shared" si="6"/>
        <v>195.233</v>
      </c>
      <c r="Y31" s="164"/>
      <c r="Z31" s="164"/>
      <c r="AA31" s="164"/>
      <c r="AB31" s="164"/>
      <c r="AC31" s="164"/>
      <c r="AD31" s="164"/>
      <c r="AE31" s="165">
        <f>'RNG by Scenario'!V39</f>
        <v>2.1917808219178081</v>
      </c>
      <c r="AF31" s="162">
        <v>4.74</v>
      </c>
      <c r="AG31" s="162">
        <v>4.74</v>
      </c>
      <c r="AH31" s="162">
        <v>4.74</v>
      </c>
      <c r="AI31" s="162">
        <f t="shared" si="10"/>
        <v>14.22</v>
      </c>
      <c r="AJ31" s="162">
        <v>30</v>
      </c>
      <c r="AK31" s="162">
        <v>15</v>
      </c>
      <c r="AL31" s="162"/>
      <c r="AM31" s="162">
        <v>27</v>
      </c>
      <c r="AN31" s="162"/>
      <c r="AO31" s="162"/>
      <c r="AP31" s="162"/>
      <c r="AQ31" s="162"/>
      <c r="AR31" s="162"/>
      <c r="AS31" s="162">
        <v>24</v>
      </c>
      <c r="AT31" s="162">
        <f t="shared" si="9"/>
        <v>51</v>
      </c>
      <c r="AU31" s="167"/>
      <c r="AV31" s="168">
        <v>159.61140973148193</v>
      </c>
      <c r="AW31" s="169"/>
      <c r="AX31" s="170"/>
      <c r="BA31" s="129"/>
      <c r="BB31" s="155"/>
      <c r="BC31" s="161"/>
      <c r="BD31" s="155"/>
      <c r="BE31" s="150"/>
      <c r="BI31" s="129"/>
      <c r="BJ31" s="86"/>
    </row>
    <row r="32" spans="1:62" x14ac:dyDescent="0.25">
      <c r="A32" s="150"/>
      <c r="B32" s="16" t="s">
        <v>44</v>
      </c>
      <c r="C32" s="17"/>
      <c r="D32" s="151">
        <v>277.36700000000002</v>
      </c>
      <c r="E32" s="151">
        <f t="shared" si="7"/>
        <v>255.54299999999995</v>
      </c>
      <c r="F32" s="151">
        <v>447.05700000000002</v>
      </c>
      <c r="G32" s="152">
        <v>2.5</v>
      </c>
      <c r="H32" s="153">
        <v>85</v>
      </c>
      <c r="I32" s="154">
        <f t="shared" si="8"/>
        <v>811.92399999999998</v>
      </c>
      <c r="J32" s="155">
        <v>1001.6464300000001</v>
      </c>
      <c r="K32" s="156">
        <f t="shared" si="11"/>
        <v>-189.72243000000014</v>
      </c>
      <c r="L32" s="157"/>
      <c r="M32" s="175">
        <v>139.75653318116099</v>
      </c>
      <c r="N32" s="158"/>
      <c r="O32" s="159"/>
      <c r="P32" s="160"/>
      <c r="Q32" s="154">
        <f t="shared" si="12"/>
        <v>139.75653318116099</v>
      </c>
      <c r="R32" s="161">
        <f t="shared" si="13"/>
        <v>1001.6464300000001</v>
      </c>
      <c r="S32" s="161">
        <f t="shared" si="3"/>
        <v>836.82544322182116</v>
      </c>
      <c r="T32" s="156">
        <f t="shared" si="14"/>
        <v>-49.965896818839155</v>
      </c>
      <c r="U32" s="138"/>
      <c r="W32" s="162" t="str">
        <f t="shared" si="15"/>
        <v>2048-49</v>
      </c>
      <c r="X32" s="193">
        <f t="shared" si="6"/>
        <v>195.233</v>
      </c>
      <c r="Y32" s="164"/>
      <c r="Z32" s="164"/>
      <c r="AA32" s="164"/>
      <c r="AB32" s="164"/>
      <c r="AC32" s="164"/>
      <c r="AD32" s="164"/>
      <c r="AE32" s="165">
        <f>'RNG by Scenario'!V40</f>
        <v>2.1917808219178081</v>
      </c>
      <c r="AF32" s="162">
        <v>4.74</v>
      </c>
      <c r="AG32" s="162">
        <v>4.74</v>
      </c>
      <c r="AH32" s="162">
        <v>4.74</v>
      </c>
      <c r="AI32" s="162">
        <f t="shared" si="10"/>
        <v>14.22</v>
      </c>
      <c r="AJ32" s="162">
        <v>30</v>
      </c>
      <c r="AK32" s="162">
        <v>15</v>
      </c>
      <c r="AL32" s="162"/>
      <c r="AM32" s="162">
        <v>27</v>
      </c>
      <c r="AN32" s="162"/>
      <c r="AO32" s="162"/>
      <c r="AP32" s="162"/>
      <c r="AQ32" s="162"/>
      <c r="AR32" s="162"/>
      <c r="AS32" s="162">
        <v>24</v>
      </c>
      <c r="AT32" s="162">
        <f t="shared" si="9"/>
        <v>51</v>
      </c>
      <c r="AU32" s="167"/>
      <c r="AV32" s="168">
        <v>164.82098677817896</v>
      </c>
      <c r="AW32" s="169"/>
      <c r="AX32" s="170"/>
      <c r="BA32" s="129"/>
      <c r="BB32" s="155"/>
      <c r="BC32" s="161"/>
      <c r="BD32" s="155"/>
      <c r="BE32" s="150"/>
      <c r="BI32" s="129"/>
      <c r="BJ32" s="86"/>
    </row>
    <row r="33" spans="1:66" x14ac:dyDescent="0.25">
      <c r="A33" s="150"/>
      <c r="B33" s="16" t="s">
        <v>45</v>
      </c>
      <c r="C33" s="17"/>
      <c r="D33" s="151">
        <v>277.36700000000002</v>
      </c>
      <c r="E33" s="151">
        <f t="shared" si="7"/>
        <v>255.54299999999995</v>
      </c>
      <c r="F33" s="151">
        <v>447.05700000000002</v>
      </c>
      <c r="G33" s="152">
        <v>2.5</v>
      </c>
      <c r="H33" s="153">
        <v>85</v>
      </c>
      <c r="I33" s="154">
        <f t="shared" si="8"/>
        <v>811.92399999999998</v>
      </c>
      <c r="J33" s="155">
        <v>1001.73459</v>
      </c>
      <c r="K33" s="156">
        <f t="shared" si="11"/>
        <v>-189.81059000000005</v>
      </c>
      <c r="L33" s="157"/>
      <c r="M33" s="175">
        <v>144.43570799311601</v>
      </c>
      <c r="N33" s="158"/>
      <c r="O33" s="159"/>
      <c r="P33" s="160"/>
      <c r="Q33" s="154">
        <f t="shared" si="12"/>
        <v>144.43570799311601</v>
      </c>
      <c r="R33" s="161">
        <f t="shared" si="13"/>
        <v>1001.73459</v>
      </c>
      <c r="S33" s="161">
        <f t="shared" si="3"/>
        <v>833.50514336171011</v>
      </c>
      <c r="T33" s="156">
        <f t="shared" si="14"/>
        <v>-45.374882006884036</v>
      </c>
      <c r="U33" s="138"/>
      <c r="W33" s="162" t="str">
        <f t="shared" si="15"/>
        <v>2049-50</v>
      </c>
      <c r="X33" s="193">
        <f t="shared" si="6"/>
        <v>195.233</v>
      </c>
      <c r="Y33" s="164"/>
      <c r="Z33" s="164"/>
      <c r="AA33" s="164"/>
      <c r="AB33" s="164"/>
      <c r="AC33" s="164"/>
      <c r="AD33" s="164"/>
      <c r="AE33" s="165">
        <f>'RNG by Scenario'!V41</f>
        <v>2.4657534246575343</v>
      </c>
      <c r="AF33" s="162">
        <v>4.74</v>
      </c>
      <c r="AG33" s="162">
        <v>4.74</v>
      </c>
      <c r="AH33" s="162">
        <v>4.74</v>
      </c>
      <c r="AI33" s="162">
        <f t="shared" si="10"/>
        <v>14.22</v>
      </c>
      <c r="AJ33" s="162">
        <v>30</v>
      </c>
      <c r="AK33" s="162">
        <v>15</v>
      </c>
      <c r="AL33" s="162"/>
      <c r="AM33" s="162">
        <v>27</v>
      </c>
      <c r="AN33" s="162"/>
      <c r="AO33" s="162"/>
      <c r="AP33" s="162"/>
      <c r="AQ33" s="162"/>
      <c r="AR33" s="162"/>
      <c r="AS33" s="162">
        <v>24</v>
      </c>
      <c r="AT33" s="162">
        <f t="shared" si="9"/>
        <v>51</v>
      </c>
      <c r="AU33" s="167"/>
      <c r="AV33" s="168">
        <v>168.22944663828991</v>
      </c>
      <c r="AW33" s="169"/>
      <c r="AX33" s="170"/>
      <c r="BA33" s="129"/>
      <c r="BB33" s="155"/>
      <c r="BC33" s="161"/>
      <c r="BD33" s="155"/>
      <c r="BE33" s="150"/>
      <c r="BI33" s="129"/>
      <c r="BJ33" s="86"/>
    </row>
    <row r="34" spans="1:66" x14ac:dyDescent="0.25">
      <c r="A34" s="150"/>
      <c r="B34" s="16" t="s">
        <v>46</v>
      </c>
      <c r="C34" s="17"/>
      <c r="D34" s="151">
        <v>277.36700000000002</v>
      </c>
      <c r="E34" s="151">
        <f t="shared" si="7"/>
        <v>255.54299999999995</v>
      </c>
      <c r="F34" s="151">
        <v>447.05700000000002</v>
      </c>
      <c r="G34" s="152">
        <v>2.5</v>
      </c>
      <c r="H34" s="153">
        <v>85</v>
      </c>
      <c r="I34" s="154">
        <f>SUM(D34,F34:H34)</f>
        <v>811.92399999999998</v>
      </c>
      <c r="J34" s="155">
        <v>1001.06202</v>
      </c>
      <c r="K34" s="156">
        <f t="shared" si="11"/>
        <v>-189.13801999999998</v>
      </c>
      <c r="L34" s="157"/>
      <c r="M34" s="175">
        <v>149.11488280507001</v>
      </c>
      <c r="N34" s="158"/>
      <c r="O34" s="159"/>
      <c r="P34" s="160"/>
      <c r="Q34" s="154">
        <f t="shared" si="12"/>
        <v>149.11488280507001</v>
      </c>
      <c r="R34" s="161">
        <f t="shared" si="13"/>
        <v>1001.06202</v>
      </c>
      <c r="S34" s="161">
        <f t="shared" si="3"/>
        <v>829.28375922823932</v>
      </c>
      <c r="T34" s="156">
        <f t="shared" si="14"/>
        <v>-40.023137194929973</v>
      </c>
      <c r="U34" s="138"/>
      <c r="W34" s="162" t="str">
        <f t="shared" si="15"/>
        <v>2050-51</v>
      </c>
      <c r="X34" s="193">
        <f t="shared" si="6"/>
        <v>195.233</v>
      </c>
      <c r="Y34" s="162"/>
      <c r="Z34" s="162"/>
      <c r="AA34" s="164"/>
      <c r="AB34" s="164"/>
      <c r="AC34" s="164"/>
      <c r="AD34" s="164"/>
      <c r="AE34" s="165">
        <f>'RNG by Scenario'!V42</f>
        <v>2.4657534246575343</v>
      </c>
      <c r="AF34" s="162">
        <v>4.74</v>
      </c>
      <c r="AG34" s="164">
        <v>4.74</v>
      </c>
      <c r="AH34" s="164">
        <v>4.74</v>
      </c>
      <c r="AI34" s="162">
        <f t="shared" si="10"/>
        <v>14.22</v>
      </c>
      <c r="AJ34" s="162">
        <v>30</v>
      </c>
      <c r="AK34" s="162">
        <v>15</v>
      </c>
      <c r="AL34" s="162"/>
      <c r="AM34" s="162">
        <v>27</v>
      </c>
      <c r="AN34" s="162"/>
      <c r="AO34" s="162"/>
      <c r="AP34" s="162"/>
      <c r="AQ34" s="162"/>
      <c r="AR34" s="162"/>
      <c r="AS34" s="162">
        <v>24</v>
      </c>
      <c r="AT34" s="162">
        <f t="shared" si="9"/>
        <v>51</v>
      </c>
      <c r="AU34" s="167"/>
      <c r="AV34" s="168">
        <v>171.77826077176061</v>
      </c>
      <c r="AW34" s="169"/>
      <c r="AX34" s="170"/>
      <c r="BA34" s="129"/>
      <c r="BB34" s="155"/>
      <c r="BC34" s="161"/>
      <c r="BD34" s="155"/>
      <c r="BE34" s="150"/>
      <c r="BJ34" s="86"/>
    </row>
    <row r="35" spans="1:66" x14ac:dyDescent="0.25">
      <c r="C35" s="16"/>
      <c r="AX35" s="170"/>
      <c r="BC35" s="169"/>
      <c r="BD35" s="154"/>
      <c r="BF35" s="150"/>
      <c r="BI35" s="133"/>
      <c r="BJ35" s="86"/>
      <c r="BL35" s="176"/>
      <c r="BM35" s="177"/>
      <c r="BN35" s="129"/>
    </row>
    <row r="36" spans="1:66" x14ac:dyDescent="0.25">
      <c r="B36" s="18" t="s">
        <v>31</v>
      </c>
      <c r="C36" s="113"/>
      <c r="D36" s="113"/>
      <c r="E36" s="178"/>
      <c r="F36" s="113"/>
      <c r="G36" s="18"/>
      <c r="H36" s="18"/>
      <c r="I36" s="154"/>
      <c r="J36" s="113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66"/>
      <c r="X36" s="66"/>
      <c r="Y36" s="170"/>
      <c r="Z36" s="170"/>
      <c r="AA36" s="170"/>
      <c r="AB36" s="170"/>
      <c r="AC36" s="170"/>
      <c r="AD36" s="170"/>
      <c r="AE36" s="179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66"/>
      <c r="AV36" s="66"/>
      <c r="AW36" s="66"/>
      <c r="AX36" s="170"/>
      <c r="AY36" s="66"/>
      <c r="AZ36" s="180"/>
      <c r="BA36" s="66"/>
      <c r="BB36" s="170"/>
      <c r="BC36" s="169"/>
      <c r="BD36" s="66"/>
      <c r="BF36" s="181"/>
      <c r="BI36" s="133"/>
      <c r="BJ36" s="86"/>
      <c r="BL36" s="176"/>
    </row>
    <row r="37" spans="1:66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6"/>
      <c r="X37" s="66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66"/>
      <c r="AV37" s="66"/>
      <c r="AW37" s="66"/>
      <c r="AX37" s="170"/>
      <c r="AY37" s="66"/>
      <c r="AZ37" s="180"/>
      <c r="BA37" s="66"/>
      <c r="BB37" s="170"/>
      <c r="BC37" s="169"/>
      <c r="BD37" s="66"/>
      <c r="BI37" s="133"/>
      <c r="BJ37" s="86"/>
    </row>
    <row r="38" spans="1:66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66"/>
      <c r="X38" s="66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66"/>
      <c r="AV38" s="66"/>
      <c r="AW38" s="66"/>
      <c r="AX38" s="66"/>
      <c r="AY38" s="66"/>
      <c r="AZ38" s="180"/>
      <c r="BA38" s="66"/>
      <c r="BB38" s="170"/>
      <c r="BC38" s="169"/>
      <c r="BD38" s="169"/>
      <c r="BI38" s="133"/>
      <c r="BJ38" s="86"/>
    </row>
    <row r="39" spans="1:66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66"/>
      <c r="X39" s="66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66"/>
      <c r="AV39" s="66"/>
      <c r="AW39" s="66"/>
      <c r="AX39" s="66"/>
      <c r="AY39" s="66"/>
      <c r="AZ39" s="180"/>
      <c r="BA39" s="66"/>
      <c r="BB39" s="170"/>
      <c r="BC39" s="169"/>
      <c r="BD39" s="169"/>
      <c r="BI39" s="133"/>
      <c r="BJ39" s="86"/>
    </row>
    <row r="40" spans="1:66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66"/>
      <c r="X40" s="66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66"/>
      <c r="AV40" s="66"/>
      <c r="AW40" s="66"/>
      <c r="AX40" s="66"/>
      <c r="AY40" s="66"/>
      <c r="AZ40" s="180"/>
      <c r="BA40" s="66"/>
      <c r="BB40" s="170"/>
      <c r="BC40" s="169"/>
      <c r="BD40" s="169"/>
      <c r="BI40" s="133"/>
      <c r="BJ40" s="86"/>
    </row>
    <row r="41" spans="1:66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66"/>
      <c r="X41" s="66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66"/>
      <c r="AV41" s="66"/>
      <c r="AW41" s="66"/>
      <c r="AX41" s="66"/>
      <c r="AY41" s="66"/>
      <c r="AZ41" s="180"/>
      <c r="BA41" s="66"/>
      <c r="BB41" s="170"/>
      <c r="BC41" s="169"/>
      <c r="BD41" s="169"/>
      <c r="BI41" s="133"/>
      <c r="BJ41" s="86"/>
    </row>
    <row r="42" spans="1:66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66"/>
      <c r="X42" s="66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66"/>
      <c r="AV42" s="66"/>
      <c r="AW42" s="66"/>
      <c r="AX42" s="66"/>
      <c r="AY42" s="66"/>
      <c r="AZ42" s="180"/>
      <c r="BA42" s="66"/>
      <c r="BB42" s="170"/>
      <c r="BC42" s="169"/>
      <c r="BD42" s="169"/>
      <c r="BI42" s="133"/>
      <c r="BJ42" s="86"/>
    </row>
    <row r="43" spans="1:66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66"/>
      <c r="X43" s="66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66"/>
      <c r="AV43" s="66"/>
      <c r="AW43" s="66"/>
      <c r="AX43" s="66"/>
      <c r="AY43" s="66"/>
      <c r="AZ43" s="180"/>
      <c r="BA43" s="66"/>
      <c r="BB43" s="170"/>
      <c r="BC43" s="169"/>
      <c r="BD43" s="169"/>
      <c r="BI43" s="133"/>
      <c r="BJ43" s="86"/>
    </row>
    <row r="44" spans="1:66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66"/>
      <c r="X44" s="66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66"/>
      <c r="AV44" s="66"/>
      <c r="AW44" s="66"/>
      <c r="AX44" s="66"/>
      <c r="AY44" s="66"/>
      <c r="AZ44" s="180"/>
      <c r="BA44" s="66"/>
      <c r="BB44" s="170"/>
      <c r="BC44" s="169"/>
      <c r="BD44" s="169"/>
      <c r="BI44" s="133"/>
      <c r="BJ44" s="86"/>
    </row>
    <row r="45" spans="1:66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66"/>
      <c r="X45" s="66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66"/>
      <c r="AV45" s="66"/>
      <c r="AW45" s="66"/>
      <c r="AX45" s="66"/>
      <c r="AY45" s="66"/>
      <c r="AZ45" s="180"/>
      <c r="BA45" s="66"/>
      <c r="BB45" s="170"/>
      <c r="BC45" s="169"/>
      <c r="BD45" s="169"/>
      <c r="BI45" s="133"/>
      <c r="BJ45" s="86"/>
    </row>
    <row r="46" spans="1:66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66"/>
      <c r="X46" s="66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66"/>
      <c r="AV46" s="66"/>
      <c r="AW46" s="66"/>
      <c r="AX46" s="66"/>
      <c r="AY46" s="66"/>
      <c r="AZ46" s="180"/>
      <c r="BA46" s="66"/>
      <c r="BB46" s="170"/>
      <c r="BC46" s="169"/>
      <c r="BD46" s="169"/>
      <c r="BI46" s="133"/>
      <c r="BJ46" s="86"/>
    </row>
    <row r="47" spans="1:66" x14ac:dyDescent="0.25">
      <c r="I47" s="113"/>
      <c r="J47" s="182"/>
      <c r="K47" s="183"/>
      <c r="M47" s="183"/>
      <c r="W47" s="66"/>
      <c r="X47" s="66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66"/>
      <c r="AV47" s="66"/>
      <c r="AW47" s="66"/>
      <c r="AX47" s="66"/>
      <c r="AY47" s="66"/>
      <c r="AZ47" s="180"/>
      <c r="BA47" s="66"/>
      <c r="BB47" s="66"/>
      <c r="BC47" s="169"/>
      <c r="BD47" s="169"/>
      <c r="BI47" s="133"/>
      <c r="BJ47" s="86"/>
    </row>
    <row r="48" spans="1:66" x14ac:dyDescent="0.25">
      <c r="I48" s="113"/>
      <c r="J48" s="182"/>
      <c r="K48" s="183"/>
      <c r="M48" s="183"/>
      <c r="W48" s="66"/>
      <c r="X48" s="66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66"/>
      <c r="AV48" s="66"/>
      <c r="AW48" s="66"/>
      <c r="AX48" s="66"/>
      <c r="AY48" s="66"/>
      <c r="AZ48" s="180"/>
      <c r="BA48" s="66"/>
      <c r="BB48" s="66"/>
      <c r="BC48" s="169"/>
      <c r="BD48" s="169"/>
      <c r="BI48" s="133"/>
      <c r="BJ48" s="86"/>
    </row>
    <row r="49" spans="10:62" x14ac:dyDescent="0.25">
      <c r="J49" s="183"/>
      <c r="K49" s="183"/>
      <c r="M49" s="183"/>
      <c r="W49" s="66"/>
      <c r="X49" s="66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66"/>
      <c r="AV49" s="66"/>
      <c r="AW49" s="66"/>
      <c r="AX49" s="66"/>
      <c r="AY49" s="66"/>
      <c r="AZ49" s="180"/>
      <c r="BA49" s="66"/>
      <c r="BB49" s="66"/>
      <c r="BC49" s="169"/>
      <c r="BD49" s="169"/>
      <c r="BI49" s="133"/>
      <c r="BJ49" s="86"/>
    </row>
    <row r="50" spans="10:62" x14ac:dyDescent="0.25">
      <c r="J50" s="183"/>
      <c r="K50" s="183"/>
      <c r="M50" s="183"/>
      <c r="W50" s="66"/>
      <c r="X50" s="66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66"/>
      <c r="AV50" s="66"/>
      <c r="AW50" s="66"/>
      <c r="AX50" s="66"/>
      <c r="AY50" s="66"/>
      <c r="AZ50" s="180"/>
      <c r="BA50" s="66"/>
      <c r="BB50" s="66"/>
      <c r="BC50" s="169"/>
      <c r="BD50" s="169"/>
      <c r="BI50" s="133"/>
      <c r="BJ50" s="86"/>
    </row>
    <row r="51" spans="10:62" x14ac:dyDescent="0.25">
      <c r="J51" s="183"/>
      <c r="K51" s="183"/>
      <c r="M51" s="183"/>
      <c r="W51" s="66"/>
      <c r="X51" s="66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66"/>
      <c r="AV51" s="66"/>
      <c r="AW51" s="66"/>
      <c r="AX51" s="66"/>
      <c r="AY51" s="66"/>
      <c r="AZ51" s="180"/>
      <c r="BA51" s="66"/>
      <c r="BB51" s="66"/>
      <c r="BC51" s="169"/>
      <c r="BD51" s="169"/>
      <c r="BI51" s="133"/>
      <c r="BJ51" s="86"/>
    </row>
    <row r="52" spans="10:62" x14ac:dyDescent="0.25">
      <c r="J52" s="183"/>
      <c r="K52" s="183"/>
      <c r="L52" s="184"/>
      <c r="M52" s="183"/>
      <c r="W52" s="66"/>
      <c r="X52" s="66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66"/>
      <c r="AV52" s="66"/>
      <c r="AW52" s="66"/>
      <c r="AX52" s="66"/>
      <c r="AY52" s="66"/>
      <c r="AZ52" s="180"/>
      <c r="BA52" s="66"/>
      <c r="BB52" s="66"/>
      <c r="BC52" s="169"/>
      <c r="BD52" s="169"/>
      <c r="BI52" s="133"/>
      <c r="BJ52" s="86"/>
    </row>
    <row r="53" spans="10:62" x14ac:dyDescent="0.25">
      <c r="J53" s="183"/>
      <c r="K53" s="183"/>
      <c r="L53" s="184"/>
      <c r="M53" s="183"/>
      <c r="W53" s="66"/>
      <c r="X53" s="66"/>
      <c r="Y53" s="169"/>
      <c r="Z53" s="169"/>
      <c r="AA53" s="169"/>
      <c r="AB53" s="169"/>
      <c r="AC53" s="169"/>
      <c r="AD53" s="169"/>
      <c r="AE53" s="169"/>
      <c r="AF53" s="94"/>
      <c r="AG53" s="94"/>
      <c r="AH53" s="94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66"/>
      <c r="AV53" s="66"/>
      <c r="AW53" s="66"/>
      <c r="AX53" s="66"/>
      <c r="AY53" s="66"/>
      <c r="AZ53" s="180"/>
      <c r="BA53" s="66"/>
      <c r="BB53" s="66"/>
      <c r="BC53" s="169"/>
      <c r="BD53" s="169"/>
      <c r="BI53" s="133"/>
      <c r="BJ53" s="86"/>
    </row>
    <row r="54" spans="10:62" x14ac:dyDescent="0.25">
      <c r="J54" s="183"/>
      <c r="K54" s="183"/>
      <c r="L54" s="184"/>
      <c r="M54" s="183"/>
      <c r="W54" s="66"/>
      <c r="X54" s="66"/>
      <c r="Y54" s="169"/>
      <c r="Z54" s="169"/>
      <c r="AA54" s="169"/>
      <c r="AB54" s="169"/>
      <c r="AC54" s="169"/>
      <c r="AD54" s="169"/>
      <c r="AE54" s="169"/>
      <c r="AF54" s="94"/>
      <c r="AG54" s="94"/>
      <c r="AH54" s="94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66"/>
      <c r="AV54" s="66"/>
      <c r="AW54" s="66"/>
      <c r="AX54" s="66"/>
      <c r="AY54" s="66"/>
      <c r="AZ54" s="180"/>
      <c r="BA54" s="66"/>
      <c r="BB54" s="66"/>
      <c r="BC54" s="169"/>
      <c r="BD54" s="169"/>
      <c r="BI54" s="133"/>
      <c r="BJ54" s="86"/>
    </row>
    <row r="55" spans="10:62" x14ac:dyDescent="0.25">
      <c r="J55" s="183"/>
      <c r="K55" s="183"/>
      <c r="L55" s="184"/>
      <c r="M55" s="183"/>
      <c r="W55" s="66"/>
      <c r="X55" s="66"/>
      <c r="Y55" s="169"/>
      <c r="Z55" s="169"/>
      <c r="AA55" s="169"/>
      <c r="AB55" s="169"/>
      <c r="AC55" s="169"/>
      <c r="AD55" s="169"/>
      <c r="AE55" s="179"/>
      <c r="AF55" s="94"/>
      <c r="AG55" s="94"/>
      <c r="AH55" s="94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66"/>
      <c r="AV55" s="66"/>
      <c r="AW55" s="66"/>
      <c r="AX55" s="66"/>
      <c r="AY55" s="66"/>
      <c r="AZ55" s="180"/>
      <c r="BA55" s="66"/>
      <c r="BB55" s="66"/>
      <c r="BC55" s="169"/>
      <c r="BD55" s="169"/>
      <c r="BI55" s="133"/>
      <c r="BJ55" s="86"/>
    </row>
    <row r="56" spans="10:62" x14ac:dyDescent="0.25">
      <c r="J56" s="183"/>
      <c r="K56" s="183"/>
      <c r="L56" s="184"/>
      <c r="M56" s="183"/>
      <c r="W56" s="66"/>
      <c r="X56" s="66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66"/>
      <c r="AV56" s="66"/>
      <c r="AW56" s="66"/>
      <c r="AX56" s="66"/>
      <c r="AY56" s="66"/>
      <c r="AZ56" s="180"/>
      <c r="BA56" s="66"/>
      <c r="BB56" s="66"/>
      <c r="BC56" s="169"/>
      <c r="BD56" s="169"/>
      <c r="BI56" s="133"/>
      <c r="BJ56" s="86"/>
    </row>
    <row r="57" spans="10:62" x14ac:dyDescent="0.25">
      <c r="J57" s="183"/>
      <c r="K57" s="183"/>
      <c r="M57" s="183"/>
      <c r="W57" s="66"/>
      <c r="X57" s="66"/>
      <c r="Y57" s="169"/>
      <c r="Z57" s="169"/>
      <c r="AA57" s="169"/>
      <c r="AB57" s="169"/>
      <c r="AC57" s="169"/>
      <c r="AD57" s="169"/>
      <c r="AE57" s="169"/>
      <c r="AF57" s="185"/>
      <c r="AG57" s="185"/>
      <c r="AH57" s="185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66"/>
      <c r="AV57" s="66"/>
      <c r="AW57" s="66"/>
      <c r="AX57" s="66"/>
      <c r="AY57" s="66"/>
      <c r="AZ57" s="180"/>
      <c r="BA57" s="66"/>
      <c r="BB57" s="66"/>
      <c r="BC57" s="169"/>
      <c r="BD57" s="169"/>
      <c r="BI57" s="133"/>
      <c r="BJ57" s="86"/>
    </row>
    <row r="58" spans="10:62" x14ac:dyDescent="0.25">
      <c r="J58" s="183"/>
      <c r="K58" s="183"/>
      <c r="M58" s="183"/>
      <c r="W58" s="66"/>
      <c r="X58" s="66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66"/>
      <c r="AV58" s="66"/>
      <c r="AW58" s="66"/>
      <c r="AX58" s="66"/>
      <c r="AY58" s="66"/>
      <c r="AZ58" s="180"/>
      <c r="BA58" s="66"/>
      <c r="BB58" s="66"/>
      <c r="BC58" s="169"/>
      <c r="BD58" s="169"/>
      <c r="BI58" s="133"/>
      <c r="BJ58" s="86"/>
    </row>
    <row r="59" spans="10:62" x14ac:dyDescent="0.25">
      <c r="J59" s="183"/>
      <c r="K59" s="183"/>
      <c r="M59" s="183"/>
      <c r="W59" s="66"/>
      <c r="X59" s="66"/>
      <c r="Y59" s="66"/>
      <c r="Z59" s="66"/>
      <c r="AA59" s="66"/>
      <c r="AB59" s="66"/>
      <c r="AC59" s="66"/>
      <c r="AD59" s="66"/>
      <c r="AE59" s="66"/>
      <c r="AF59" s="179"/>
      <c r="AG59" s="179"/>
      <c r="AH59" s="179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180"/>
      <c r="BA59" s="66"/>
      <c r="BB59" s="66"/>
      <c r="BC59" s="169"/>
      <c r="BD59" s="169"/>
      <c r="BE59" s="169"/>
    </row>
    <row r="60" spans="10:62" x14ac:dyDescent="0.25">
      <c r="J60" s="183"/>
      <c r="K60" s="183"/>
      <c r="M60" s="183"/>
      <c r="W60" s="65"/>
      <c r="X60" s="66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180"/>
      <c r="BA60" s="65"/>
      <c r="BB60" s="65"/>
      <c r="BC60" s="66"/>
      <c r="BD60" s="66"/>
      <c r="BE60" s="65"/>
      <c r="BF60" s="169"/>
    </row>
    <row r="61" spans="10:62" x14ac:dyDescent="0.25">
      <c r="J61" s="183"/>
      <c r="K61" s="183"/>
      <c r="M61" s="183"/>
      <c r="W61" s="65"/>
      <c r="X61" s="66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180"/>
      <c r="BA61" s="65"/>
      <c r="BB61" s="65"/>
      <c r="BC61" s="66"/>
      <c r="BD61" s="66"/>
      <c r="BE61" s="65"/>
      <c r="BF61" s="65"/>
    </row>
    <row r="62" spans="10:62" x14ac:dyDescent="0.25">
      <c r="J62" s="183"/>
      <c r="K62" s="183"/>
      <c r="M62" s="183"/>
      <c r="W62" s="65"/>
      <c r="X62" s="66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180"/>
      <c r="BA62" s="65"/>
      <c r="BB62" s="65"/>
      <c r="BC62" s="66"/>
      <c r="BD62" s="66"/>
      <c r="BE62" s="65"/>
      <c r="BF62" s="65"/>
    </row>
    <row r="63" spans="10:62" x14ac:dyDescent="0.25">
      <c r="J63" s="183"/>
      <c r="K63" s="183"/>
      <c r="M63" s="183"/>
      <c r="W63" s="186"/>
      <c r="X63" s="186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8"/>
      <c r="BA63" s="187"/>
      <c r="BB63" s="187"/>
      <c r="BC63" s="66"/>
      <c r="BD63" s="66"/>
      <c r="BE63" s="65"/>
      <c r="BF63" s="65"/>
    </row>
    <row r="64" spans="10:62" x14ac:dyDescent="0.25">
      <c r="J64" s="183"/>
      <c r="K64" s="183"/>
      <c r="M64" s="183"/>
      <c r="W64" s="66"/>
      <c r="X64" s="66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90"/>
      <c r="BA64" s="189"/>
      <c r="BB64" s="189"/>
      <c r="BC64" s="189"/>
      <c r="BD64" s="189"/>
      <c r="BE64" s="189"/>
      <c r="BF64" s="65"/>
    </row>
    <row r="65" spans="10:58" x14ac:dyDescent="0.25">
      <c r="J65" s="183"/>
      <c r="K65" s="183"/>
      <c r="M65" s="183"/>
      <c r="W65" s="66"/>
      <c r="X65" s="66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90"/>
      <c r="BA65" s="189"/>
      <c r="BB65" s="189"/>
      <c r="BC65" s="189"/>
      <c r="BD65" s="189"/>
      <c r="BE65" s="189"/>
      <c r="BF65" s="189"/>
    </row>
    <row r="66" spans="10:58" x14ac:dyDescent="0.25">
      <c r="J66" s="183"/>
      <c r="K66" s="183"/>
      <c r="W66" s="66"/>
      <c r="X66" s="66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90"/>
      <c r="BA66" s="189"/>
      <c r="BB66" s="189"/>
      <c r="BC66" s="189"/>
      <c r="BD66" s="189"/>
      <c r="BE66" s="189"/>
      <c r="BF66" s="189"/>
    </row>
    <row r="67" spans="10:58" x14ac:dyDescent="0.25">
      <c r="W67" s="66"/>
      <c r="X67" s="66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90"/>
      <c r="BA67" s="189"/>
      <c r="BB67" s="189"/>
      <c r="BC67" s="189"/>
      <c r="BD67" s="189"/>
      <c r="BE67" s="189"/>
      <c r="BF67" s="189"/>
    </row>
    <row r="68" spans="10:58" x14ac:dyDescent="0.25">
      <c r="W68" s="66"/>
      <c r="X68" s="66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90"/>
      <c r="BA68" s="189"/>
      <c r="BB68" s="189"/>
      <c r="BC68" s="189"/>
      <c r="BD68" s="189"/>
      <c r="BE68" s="189"/>
      <c r="BF68" s="189"/>
    </row>
    <row r="69" spans="10:58" x14ac:dyDescent="0.25">
      <c r="W69" s="66"/>
      <c r="X69" s="66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90"/>
      <c r="BA69" s="189"/>
      <c r="BB69" s="189"/>
      <c r="BC69" s="189"/>
      <c r="BD69" s="189"/>
      <c r="BE69" s="189"/>
      <c r="BF69" s="189"/>
    </row>
    <row r="70" spans="10:58" x14ac:dyDescent="0.25">
      <c r="W70" s="66"/>
      <c r="X70" s="66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90"/>
      <c r="BA70" s="189"/>
      <c r="BB70" s="189"/>
      <c r="BC70" s="189"/>
      <c r="BD70" s="189"/>
      <c r="BE70" s="189"/>
      <c r="BF70" s="189"/>
    </row>
    <row r="71" spans="10:58" x14ac:dyDescent="0.25">
      <c r="W71" s="66"/>
      <c r="X71" s="66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90"/>
      <c r="BA71" s="189"/>
      <c r="BB71" s="189"/>
      <c r="BC71" s="189"/>
      <c r="BD71" s="189"/>
      <c r="BE71" s="189"/>
      <c r="BF71" s="189"/>
    </row>
    <row r="72" spans="10:58" x14ac:dyDescent="0.25">
      <c r="W72" s="66"/>
      <c r="X72" s="66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90"/>
      <c r="BA72" s="189"/>
      <c r="BB72" s="189"/>
      <c r="BC72" s="189"/>
      <c r="BD72" s="189"/>
      <c r="BE72" s="189"/>
      <c r="BF72" s="189"/>
    </row>
    <row r="73" spans="10:58" x14ac:dyDescent="0.25">
      <c r="W73" s="66"/>
      <c r="X73" s="66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90"/>
      <c r="BA73" s="189"/>
      <c r="BB73" s="189"/>
      <c r="BC73" s="189"/>
      <c r="BD73" s="189"/>
      <c r="BE73" s="189"/>
      <c r="BF73" s="189"/>
    </row>
    <row r="74" spans="10:58" x14ac:dyDescent="0.25">
      <c r="W74" s="66"/>
      <c r="X74" s="66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90"/>
      <c r="BA74" s="189"/>
      <c r="BB74" s="189"/>
      <c r="BC74" s="189"/>
      <c r="BD74" s="189"/>
      <c r="BE74" s="189"/>
      <c r="BF74" s="189"/>
    </row>
    <row r="75" spans="10:58" x14ac:dyDescent="0.25">
      <c r="W75" s="66"/>
      <c r="X75" s="66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90"/>
      <c r="BA75" s="189"/>
      <c r="BB75" s="189"/>
      <c r="BC75" s="189"/>
      <c r="BD75" s="189"/>
      <c r="BE75" s="189"/>
      <c r="BF75" s="189"/>
    </row>
    <row r="76" spans="10:58" x14ac:dyDescent="0.25">
      <c r="W76" s="66"/>
      <c r="X76" s="66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90"/>
      <c r="BA76" s="189"/>
      <c r="BB76" s="189"/>
      <c r="BC76" s="189"/>
      <c r="BD76" s="189"/>
      <c r="BE76" s="189"/>
      <c r="BF76" s="189"/>
    </row>
    <row r="77" spans="10:58" x14ac:dyDescent="0.25">
      <c r="W77" s="66"/>
      <c r="X77" s="66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90"/>
      <c r="BA77" s="189"/>
      <c r="BB77" s="189"/>
      <c r="BC77" s="189"/>
      <c r="BD77" s="189"/>
      <c r="BE77" s="189"/>
      <c r="BF77" s="189"/>
    </row>
    <row r="78" spans="10:58" x14ac:dyDescent="0.25">
      <c r="W78" s="66"/>
      <c r="X78" s="66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90"/>
      <c r="BA78" s="189"/>
      <c r="BB78" s="189"/>
      <c r="BC78" s="189"/>
      <c r="BD78" s="189"/>
      <c r="BE78" s="189"/>
      <c r="BF78" s="189"/>
    </row>
    <row r="79" spans="10:58" x14ac:dyDescent="0.25">
      <c r="W79" s="66"/>
      <c r="X79" s="66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90"/>
      <c r="BA79" s="189"/>
      <c r="BB79" s="189"/>
      <c r="BC79" s="189"/>
      <c r="BD79" s="189"/>
      <c r="BE79" s="189"/>
      <c r="BF79" s="189"/>
    </row>
    <row r="80" spans="10:58" x14ac:dyDescent="0.25">
      <c r="W80" s="66"/>
      <c r="X80" s="66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90"/>
      <c r="BA80" s="189"/>
      <c r="BB80" s="189"/>
      <c r="BC80" s="189"/>
      <c r="BD80" s="189"/>
      <c r="BE80" s="189"/>
      <c r="BF80" s="189"/>
    </row>
    <row r="81" spans="23:58" x14ac:dyDescent="0.25">
      <c r="W81" s="66"/>
      <c r="X81" s="66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90"/>
      <c r="BA81" s="189"/>
      <c r="BB81" s="189"/>
      <c r="BC81" s="189"/>
      <c r="BD81" s="189"/>
      <c r="BE81" s="189"/>
      <c r="BF81" s="189"/>
    </row>
    <row r="82" spans="23:58" x14ac:dyDescent="0.25">
      <c r="W82" s="66"/>
      <c r="X82" s="66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90"/>
      <c r="BA82" s="189"/>
      <c r="BB82" s="189"/>
      <c r="BC82" s="189"/>
      <c r="BD82" s="189"/>
      <c r="BE82" s="189"/>
      <c r="BF82" s="189"/>
    </row>
    <row r="83" spans="23:58" x14ac:dyDescent="0.25">
      <c r="W83" s="66"/>
      <c r="X83" s="66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90"/>
      <c r="BA83" s="189"/>
      <c r="BB83" s="189"/>
      <c r="BC83" s="189"/>
      <c r="BD83" s="189"/>
      <c r="BE83" s="189"/>
      <c r="BF83" s="189"/>
    </row>
    <row r="84" spans="23:58" x14ac:dyDescent="0.25">
      <c r="W84" s="66"/>
      <c r="X84" s="66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90"/>
      <c r="BA84" s="189"/>
      <c r="BB84" s="189"/>
      <c r="BC84" s="189"/>
      <c r="BD84" s="189"/>
      <c r="BE84" s="189"/>
      <c r="BF84" s="189"/>
    </row>
    <row r="85" spans="23:58" x14ac:dyDescent="0.25">
      <c r="W85" s="66"/>
      <c r="X85" s="66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90"/>
      <c r="BA85" s="189"/>
      <c r="BB85" s="189"/>
      <c r="BC85" s="189"/>
      <c r="BD85" s="189"/>
      <c r="BE85" s="189"/>
      <c r="BF85" s="189"/>
    </row>
    <row r="86" spans="23:58" x14ac:dyDescent="0.25">
      <c r="W86" s="65"/>
      <c r="X86" s="66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180"/>
      <c r="BA86" s="65"/>
      <c r="BB86" s="65"/>
      <c r="BC86" s="66"/>
      <c r="BD86" s="66"/>
      <c r="BE86" s="65"/>
      <c r="BF86" s="189"/>
    </row>
    <row r="87" spans="23:58" x14ac:dyDescent="0.25">
      <c r="W87" s="65"/>
      <c r="X87" s="66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180"/>
      <c r="BA87" s="65"/>
      <c r="BB87" s="65"/>
      <c r="BC87" s="66"/>
      <c r="BD87" s="66"/>
      <c r="BE87" s="65"/>
      <c r="BF87" s="65"/>
    </row>
    <row r="88" spans="23:58" x14ac:dyDescent="0.25">
      <c r="W88" s="65"/>
      <c r="X88" s="66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180"/>
      <c r="BA88" s="65"/>
      <c r="BB88" s="65"/>
      <c r="BC88" s="66"/>
      <c r="BD88" s="66"/>
      <c r="BE88" s="65"/>
      <c r="BF88" s="65"/>
    </row>
    <row r="89" spans="23:58" x14ac:dyDescent="0.25">
      <c r="W89" s="65"/>
      <c r="X89" s="66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180"/>
      <c r="BA89" s="65"/>
      <c r="BB89" s="65"/>
      <c r="BC89" s="66"/>
      <c r="BD89" s="66"/>
      <c r="BE89" s="65"/>
      <c r="BF89" s="65"/>
    </row>
    <row r="90" spans="23:58" x14ac:dyDescent="0.25">
      <c r="W90" s="65"/>
      <c r="X90" s="66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180"/>
      <c r="BA90" s="65"/>
      <c r="BB90" s="65"/>
      <c r="BC90" s="66"/>
      <c r="BD90" s="66"/>
      <c r="BE90" s="65"/>
      <c r="BF90" s="65"/>
    </row>
    <row r="91" spans="23:58" x14ac:dyDescent="0.25">
      <c r="W91" s="65"/>
      <c r="X91" s="66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180"/>
      <c r="BA91" s="65"/>
      <c r="BB91" s="65"/>
      <c r="BC91" s="66"/>
      <c r="BD91" s="66"/>
      <c r="BE91" s="65"/>
      <c r="BF91" s="65"/>
    </row>
    <row r="92" spans="23:58" x14ac:dyDescent="0.25">
      <c r="W92" s="65"/>
      <c r="X92" s="66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180"/>
      <c r="BA92" s="65"/>
      <c r="BB92" s="65"/>
      <c r="BC92" s="66"/>
      <c r="BD92" s="66"/>
      <c r="BE92" s="65"/>
      <c r="BF92" s="65"/>
    </row>
    <row r="93" spans="23:58" x14ac:dyDescent="0.25">
      <c r="W93" s="65"/>
      <c r="X93" s="66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180"/>
      <c r="BA93" s="65"/>
      <c r="BB93" s="65"/>
      <c r="BC93" s="66"/>
      <c r="BD93" s="66"/>
      <c r="BE93" s="65"/>
      <c r="BF93" s="65"/>
    </row>
    <row r="94" spans="23:58" x14ac:dyDescent="0.25">
      <c r="W94" s="65"/>
      <c r="X94" s="66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180"/>
      <c r="BA94" s="65"/>
      <c r="BB94" s="65"/>
      <c r="BC94" s="66"/>
      <c r="BD94" s="66"/>
      <c r="BE94" s="65"/>
      <c r="BF94" s="65"/>
    </row>
    <row r="95" spans="23:58" x14ac:dyDescent="0.25">
      <c r="W95" s="65"/>
      <c r="X95" s="66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180"/>
      <c r="BA95" s="65"/>
      <c r="BB95" s="65"/>
      <c r="BC95" s="66"/>
      <c r="BD95" s="66"/>
      <c r="BE95" s="65"/>
      <c r="BF95" s="65"/>
    </row>
    <row r="96" spans="23:58" x14ac:dyDescent="0.25">
      <c r="W96" s="65"/>
      <c r="X96" s="66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180"/>
      <c r="BA96" s="65"/>
      <c r="BB96" s="65"/>
      <c r="BC96" s="66"/>
      <c r="BD96" s="66"/>
      <c r="BE96" s="65"/>
      <c r="BF96" s="65"/>
    </row>
    <row r="97" spans="23:58" x14ac:dyDescent="0.25">
      <c r="W97" s="65"/>
      <c r="X97" s="66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180"/>
      <c r="BA97" s="65"/>
      <c r="BB97" s="65"/>
      <c r="BC97" s="66"/>
      <c r="BD97" s="66"/>
      <c r="BE97" s="65"/>
      <c r="BF97" s="65"/>
    </row>
    <row r="98" spans="23:58" x14ac:dyDescent="0.25">
      <c r="W98" s="65"/>
      <c r="X98" s="66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180"/>
      <c r="BA98" s="65"/>
      <c r="BB98" s="65"/>
      <c r="BC98" s="66"/>
      <c r="BD98" s="66"/>
      <c r="BE98" s="65"/>
      <c r="BF98" s="65"/>
    </row>
    <row r="99" spans="23:58" x14ac:dyDescent="0.25">
      <c r="W99" s="65"/>
      <c r="X99" s="66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180"/>
      <c r="BA99" s="65"/>
      <c r="BB99" s="65"/>
      <c r="BC99" s="66"/>
      <c r="BD99" s="66"/>
      <c r="BE99" s="65"/>
      <c r="BF99" s="65"/>
    </row>
    <row r="100" spans="23:58" x14ac:dyDescent="0.25">
      <c r="W100" s="65"/>
      <c r="X100" s="66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180"/>
      <c r="BA100" s="65"/>
      <c r="BB100" s="65"/>
      <c r="BC100" s="66"/>
      <c r="BD100" s="66"/>
      <c r="BE100" s="65"/>
      <c r="BF100" s="65"/>
    </row>
    <row r="101" spans="23:58" x14ac:dyDescent="0.25">
      <c r="BF101" s="6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N101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K11" sqref="K11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8" width="11.28515625" style="86" customWidth="1"/>
    <col min="19" max="20" width="12.42578125" style="86" customWidth="1"/>
    <col min="21" max="21" width="1.140625" style="86" customWidth="1"/>
    <col min="22" max="22" width="1" style="86" customWidth="1"/>
    <col min="23" max="23" width="10.5703125" style="86" customWidth="1"/>
    <col min="24" max="24" width="12" style="58" customWidth="1"/>
    <col min="25" max="29" width="13.7109375" style="86" customWidth="1"/>
    <col min="30" max="30" width="13.28515625" style="86" customWidth="1"/>
    <col min="31" max="36" width="13.7109375" style="86" customWidth="1"/>
    <col min="37" max="46" width="10.42578125" style="86" customWidth="1"/>
    <col min="47" max="47" width="9.42578125" style="86" customWidth="1"/>
    <col min="48" max="48" width="9.7109375" style="86" customWidth="1"/>
    <col min="49" max="51" width="11.42578125" style="86" customWidth="1"/>
    <col min="52" max="52" width="10.85546875" style="149" customWidth="1"/>
    <col min="53" max="54" width="13" style="86" customWidth="1"/>
    <col min="55" max="55" width="13" style="58" customWidth="1"/>
    <col min="56" max="56" width="12.42578125" style="58" customWidth="1"/>
    <col min="57" max="58" width="14.28515625" style="86" customWidth="1"/>
    <col min="59" max="59" width="10.140625" style="86" customWidth="1"/>
    <col min="60" max="60" width="13.42578125" style="86" customWidth="1"/>
    <col min="61" max="61" width="10.5703125" style="86" customWidth="1"/>
    <col min="62" max="62" width="12.5703125" style="133" customWidth="1"/>
    <col min="63" max="64" width="8.7109375" style="86"/>
    <col min="65" max="65" width="10.5703125" style="86" customWidth="1"/>
    <col min="66" max="16384" width="8.7109375" style="86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42"/>
      <c r="BA1" s="2"/>
      <c r="BB1" s="3"/>
    </row>
    <row r="2" spans="1:64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1"/>
      <c r="AU2" s="4"/>
      <c r="AV2" s="4"/>
      <c r="AW2" s="4"/>
      <c r="AX2" s="4"/>
      <c r="AY2" s="4"/>
      <c r="AZ2" s="135"/>
    </row>
    <row r="3" spans="1:64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92"/>
      <c r="AU3" s="113"/>
      <c r="AV3" s="113"/>
      <c r="AW3" s="113"/>
      <c r="AX3" s="113"/>
      <c r="AY3" s="113"/>
      <c r="AZ3" s="136"/>
    </row>
    <row r="4" spans="1:64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92"/>
      <c r="AU4" s="113"/>
      <c r="AV4" s="137"/>
      <c r="AW4" s="113"/>
      <c r="AX4" s="113"/>
      <c r="AY4" s="113"/>
      <c r="AZ4" s="136"/>
      <c r="BC4" s="137"/>
    </row>
    <row r="5" spans="1:64" ht="26.25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138"/>
      <c r="Y5" s="137"/>
      <c r="Z5" s="6"/>
      <c r="AA5" s="141"/>
      <c r="AB5" s="141"/>
      <c r="AC5" s="142"/>
      <c r="AD5" s="141"/>
      <c r="AE5" s="141"/>
      <c r="AF5" s="141"/>
      <c r="AG5" s="141"/>
      <c r="AH5" s="141"/>
      <c r="AI5" s="141"/>
      <c r="AJ5" s="141"/>
      <c r="AK5" s="21" t="s">
        <v>66</v>
      </c>
      <c r="AL5" s="21" t="s">
        <v>63</v>
      </c>
      <c r="AM5" s="21" t="s">
        <v>64</v>
      </c>
      <c r="AN5" s="21" t="s">
        <v>65</v>
      </c>
      <c r="AO5" s="21" t="s">
        <v>83</v>
      </c>
      <c r="AP5" s="21" t="s">
        <v>68</v>
      </c>
      <c r="AQ5" s="21" t="s">
        <v>67</v>
      </c>
      <c r="AR5" s="21" t="s">
        <v>84</v>
      </c>
      <c r="AS5" s="21" t="s">
        <v>69</v>
      </c>
      <c r="AT5" s="36"/>
      <c r="AU5" s="137"/>
      <c r="AW5" s="26"/>
      <c r="AX5" s="26"/>
      <c r="AY5" s="26"/>
      <c r="AZ5" s="35"/>
      <c r="BA5" s="143"/>
      <c r="BB5" s="143"/>
      <c r="BC5" s="137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47</v>
      </c>
      <c r="K6" s="9" t="s">
        <v>54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70</v>
      </c>
      <c r="T6" s="9" t="s">
        <v>53</v>
      </c>
      <c r="U6" s="138"/>
      <c r="W6" s="39" t="s">
        <v>3</v>
      </c>
      <c r="X6" s="52" t="s">
        <v>131</v>
      </c>
      <c r="Y6" s="41" t="s">
        <v>56</v>
      </c>
      <c r="Z6" s="41" t="s">
        <v>57</v>
      </c>
      <c r="AA6" s="41" t="s">
        <v>58</v>
      </c>
      <c r="AB6" s="41" t="s">
        <v>59</v>
      </c>
      <c r="AC6" s="41" t="s">
        <v>60</v>
      </c>
      <c r="AD6" s="41" t="s">
        <v>86</v>
      </c>
      <c r="AE6" s="31" t="s">
        <v>62</v>
      </c>
      <c r="AF6" s="31" t="s">
        <v>78</v>
      </c>
      <c r="AG6" s="31" t="s">
        <v>79</v>
      </c>
      <c r="AH6" s="31" t="s">
        <v>80</v>
      </c>
      <c r="AI6" s="31" t="s">
        <v>81</v>
      </c>
      <c r="AJ6" s="31" t="s">
        <v>9</v>
      </c>
      <c r="AK6" s="31" t="s">
        <v>71</v>
      </c>
      <c r="AL6" s="31" t="s">
        <v>72</v>
      </c>
      <c r="AM6" s="31" t="s">
        <v>73</v>
      </c>
      <c r="AN6" s="31" t="s">
        <v>74</v>
      </c>
      <c r="AO6" s="31" t="s">
        <v>82</v>
      </c>
      <c r="AP6" s="31" t="s">
        <v>75</v>
      </c>
      <c r="AQ6" s="31" t="s">
        <v>76</v>
      </c>
      <c r="AR6" s="31" t="s">
        <v>85</v>
      </c>
      <c r="AS6" s="31" t="s">
        <v>77</v>
      </c>
      <c r="AT6" s="31" t="s">
        <v>95</v>
      </c>
      <c r="AU6" s="31" t="s">
        <v>50</v>
      </c>
      <c r="AV6" s="32" t="s">
        <v>35</v>
      </c>
      <c r="AW6" s="7"/>
      <c r="AX6" s="7"/>
      <c r="AZ6" s="144"/>
      <c r="BA6" s="145"/>
      <c r="BB6" s="93"/>
      <c r="BC6" s="146"/>
      <c r="BD6" s="93"/>
      <c r="BJ6" s="86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"/>
      <c r="U7" s="138"/>
      <c r="W7" s="37" t="s">
        <v>99</v>
      </c>
      <c r="X7" s="148">
        <v>1</v>
      </c>
      <c r="Y7" s="38">
        <v>2</v>
      </c>
      <c r="Z7" s="148">
        <v>3</v>
      </c>
      <c r="AA7" s="38">
        <v>4</v>
      </c>
      <c r="AB7" s="148">
        <v>5</v>
      </c>
      <c r="AC7" s="38">
        <v>6</v>
      </c>
      <c r="AD7" s="148">
        <v>7</v>
      </c>
      <c r="AE7" s="38">
        <v>8</v>
      </c>
      <c r="AF7" s="148">
        <v>9</v>
      </c>
      <c r="AG7" s="38">
        <v>10</v>
      </c>
      <c r="AH7" s="148">
        <v>11</v>
      </c>
      <c r="AI7" s="38">
        <v>12</v>
      </c>
      <c r="AJ7" s="148">
        <v>13</v>
      </c>
      <c r="AK7" s="38">
        <v>14</v>
      </c>
      <c r="AL7" s="148">
        <v>15</v>
      </c>
      <c r="AM7" s="38">
        <v>16</v>
      </c>
      <c r="AN7" s="148">
        <v>17</v>
      </c>
      <c r="AO7" s="38">
        <v>18</v>
      </c>
      <c r="AP7" s="148">
        <v>19</v>
      </c>
      <c r="AQ7" s="38">
        <v>20</v>
      </c>
      <c r="AR7" s="148">
        <v>21</v>
      </c>
      <c r="AS7" s="38">
        <v>22</v>
      </c>
      <c r="AT7" s="148">
        <v>23</v>
      </c>
      <c r="AU7" s="38">
        <v>24</v>
      </c>
      <c r="AV7" s="148">
        <v>25</v>
      </c>
      <c r="AW7" s="147"/>
      <c r="AX7" s="147"/>
      <c r="BJ7" s="86"/>
    </row>
    <row r="8" spans="1:64" x14ac:dyDescent="0.25">
      <c r="A8" s="150"/>
      <c r="B8" s="16" t="s">
        <v>14</v>
      </c>
      <c r="C8" s="17"/>
      <c r="D8" s="151">
        <v>464.35899999999998</v>
      </c>
      <c r="E8" s="151">
        <f>464.4+68.51-D8</f>
        <v>68.550999999999988</v>
      </c>
      <c r="F8" s="151">
        <v>447.05700000000002</v>
      </c>
      <c r="G8" s="152">
        <v>2.5</v>
      </c>
      <c r="H8" s="153">
        <v>85</v>
      </c>
      <c r="I8" s="154">
        <f>SUM(D8,F8:H8)</f>
        <v>998.91599999999994</v>
      </c>
      <c r="J8" s="155">
        <v>994.98421999999994</v>
      </c>
      <c r="K8" s="156">
        <f t="shared" ref="K8:K24" si="0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1">SUM(M8:P8)</f>
        <v>15.538125107818678</v>
      </c>
      <c r="R8" s="161">
        <f t="shared" ref="R8:R24" si="2">J8</f>
        <v>994.98421999999994</v>
      </c>
      <c r="S8" s="161">
        <f t="shared" ref="S8:S34" si="3">J8-AV8</f>
        <v>987.84285344703471</v>
      </c>
      <c r="T8" s="156">
        <f t="shared" ref="T8:T24" si="4">I8+Q8-R8</f>
        <v>19.469905107818704</v>
      </c>
      <c r="U8" s="138"/>
      <c r="W8" s="162" t="str">
        <f t="shared" ref="W8:W24" si="5">B8</f>
        <v>2024-25</v>
      </c>
      <c r="X8" s="193">
        <f t="shared" ref="X8:X34" si="6">523.6-(D8+SUM(AL8:AS8))</f>
        <v>49.241000000000042</v>
      </c>
      <c r="Y8" s="164"/>
      <c r="Z8" s="202">
        <f>'RNG by Scenario'!P15</f>
        <v>0</v>
      </c>
      <c r="AA8" s="202"/>
      <c r="AB8" s="202"/>
      <c r="AC8" s="202"/>
      <c r="AD8" s="202"/>
      <c r="AE8" s="165">
        <f>'RNG by Scenario'!U15</f>
        <v>0</v>
      </c>
      <c r="AF8" s="162"/>
      <c r="AG8" s="162"/>
      <c r="AH8" s="162"/>
      <c r="AI8" s="162"/>
      <c r="AJ8" s="162"/>
      <c r="AK8" s="162">
        <v>15</v>
      </c>
      <c r="AL8" s="162">
        <v>10</v>
      </c>
      <c r="AM8" s="162"/>
      <c r="AN8" s="162"/>
      <c r="AO8" s="162"/>
      <c r="AP8" s="162"/>
      <c r="AQ8" s="162"/>
      <c r="AR8" s="162"/>
      <c r="AS8" s="162"/>
      <c r="AT8" s="162">
        <f>SUM(AL8:AS8)</f>
        <v>10</v>
      </c>
      <c r="AU8" s="167"/>
      <c r="AV8" s="168">
        <v>7.1413665529652173</v>
      </c>
      <c r="AW8" s="169"/>
      <c r="AX8" s="170"/>
      <c r="AZ8" s="171"/>
      <c r="BA8" s="129"/>
      <c r="BB8" s="155"/>
      <c r="BC8" s="161"/>
      <c r="BD8" s="155"/>
      <c r="BE8" s="150"/>
      <c r="BH8" s="129"/>
      <c r="BJ8" s="172"/>
    </row>
    <row r="9" spans="1:64" x14ac:dyDescent="0.25">
      <c r="A9" s="150"/>
      <c r="B9" s="16" t="s">
        <v>15</v>
      </c>
      <c r="C9" s="17"/>
      <c r="D9" s="151">
        <v>464.35899999999998</v>
      </c>
      <c r="E9" s="151">
        <f t="shared" ref="E9:E34" si="7">464.4+68.51-D9</f>
        <v>68.550999999999988</v>
      </c>
      <c r="F9" s="151">
        <v>447.05700000000002</v>
      </c>
      <c r="G9" s="152">
        <v>2.5</v>
      </c>
      <c r="H9" s="153">
        <v>85</v>
      </c>
      <c r="I9" s="154">
        <f t="shared" ref="I9:I33" si="8">SUM(D9,F9:H9)</f>
        <v>998.91599999999994</v>
      </c>
      <c r="J9" s="155">
        <v>1003.6848100000002</v>
      </c>
      <c r="K9" s="156">
        <f t="shared" si="0"/>
        <v>-4.7688100000002578</v>
      </c>
      <c r="L9" s="157"/>
      <c r="M9" s="154">
        <v>21.222035606716283</v>
      </c>
      <c r="N9" s="158"/>
      <c r="O9" s="159"/>
      <c r="P9" s="160"/>
      <c r="Q9" s="154">
        <f t="shared" si="1"/>
        <v>21.222035606716283</v>
      </c>
      <c r="R9" s="161">
        <f t="shared" si="2"/>
        <v>1003.6848100000002</v>
      </c>
      <c r="S9" s="161">
        <f t="shared" si="3"/>
        <v>989.3175475355464</v>
      </c>
      <c r="T9" s="156">
        <f t="shared" si="4"/>
        <v>16.453225606716046</v>
      </c>
      <c r="U9" s="138"/>
      <c r="W9" s="162" t="str">
        <f t="shared" si="5"/>
        <v>2025-26</v>
      </c>
      <c r="X9" s="193">
        <f t="shared" si="6"/>
        <v>49.241000000000042</v>
      </c>
      <c r="Y9" s="164"/>
      <c r="Z9" s="202">
        <f>'RNG by Scenario'!P16</f>
        <v>1.5424657534246575</v>
      </c>
      <c r="AA9" s="164"/>
      <c r="AB9" s="164"/>
      <c r="AC9" s="164"/>
      <c r="AD9" s="164"/>
      <c r="AE9" s="165">
        <f>'RNG by Scenario'!U16</f>
        <v>0.82191780821917804</v>
      </c>
      <c r="AF9" s="162"/>
      <c r="AG9" s="162"/>
      <c r="AH9" s="162"/>
      <c r="AI9" s="162"/>
      <c r="AJ9" s="162"/>
      <c r="AK9" s="162">
        <v>15</v>
      </c>
      <c r="AL9" s="162">
        <v>10</v>
      </c>
      <c r="AM9" s="162"/>
      <c r="AN9" s="162"/>
      <c r="AO9" s="162"/>
      <c r="AP9" s="162"/>
      <c r="AQ9" s="162"/>
      <c r="AR9" s="162"/>
      <c r="AS9" s="162"/>
      <c r="AT9" s="162">
        <f t="shared" ref="AT9:AT34" si="9">SUM(AL9:AS9)</f>
        <v>10</v>
      </c>
      <c r="AU9" s="167"/>
      <c r="AV9" s="168">
        <v>14.367262464453757</v>
      </c>
      <c r="AW9" s="169"/>
      <c r="AX9" s="170"/>
      <c r="AZ9" s="171"/>
      <c r="BA9" s="129"/>
      <c r="BB9" s="155"/>
      <c r="BC9" s="161"/>
      <c r="BD9" s="155"/>
      <c r="BE9" s="150"/>
      <c r="BH9" s="129"/>
      <c r="BI9" s="129"/>
      <c r="BJ9" s="173"/>
      <c r="BK9" s="129"/>
      <c r="BL9" s="174"/>
    </row>
    <row r="10" spans="1:64" x14ac:dyDescent="0.25">
      <c r="A10" s="150"/>
      <c r="B10" s="16" t="s">
        <v>16</v>
      </c>
      <c r="C10" s="17"/>
      <c r="D10" s="151">
        <v>463.77900000000005</v>
      </c>
      <c r="E10" s="151">
        <f t="shared" si="7"/>
        <v>69.130999999999915</v>
      </c>
      <c r="F10" s="151">
        <v>447.05700000000002</v>
      </c>
      <c r="G10" s="152">
        <v>2.5</v>
      </c>
      <c r="H10" s="153">
        <v>85</v>
      </c>
      <c r="I10" s="154">
        <f t="shared" si="8"/>
        <v>998.33600000000001</v>
      </c>
      <c r="J10" s="155">
        <v>1011.47689</v>
      </c>
      <c r="K10" s="156">
        <f t="shared" si="0"/>
        <v>-13.140890000000013</v>
      </c>
      <c r="L10" s="157"/>
      <c r="M10" s="154">
        <v>27.129068832316101</v>
      </c>
      <c r="N10" s="158"/>
      <c r="O10" s="159"/>
      <c r="P10" s="160"/>
      <c r="Q10" s="154">
        <f t="shared" si="1"/>
        <v>27.129068832316101</v>
      </c>
      <c r="R10" s="161">
        <f t="shared" si="2"/>
        <v>1011.47689</v>
      </c>
      <c r="S10" s="161">
        <f t="shared" si="3"/>
        <v>987.57176601156687</v>
      </c>
      <c r="T10" s="156">
        <f t="shared" si="4"/>
        <v>13.988178832316066</v>
      </c>
      <c r="U10" s="138"/>
      <c r="W10" s="162" t="str">
        <f t="shared" si="5"/>
        <v>2026-27</v>
      </c>
      <c r="X10" s="193">
        <f t="shared" si="6"/>
        <v>49.82099999999997</v>
      </c>
      <c r="Y10" s="164"/>
      <c r="Z10" s="202">
        <f>'RNG by Scenario'!P17</f>
        <v>1.5424657534246575</v>
      </c>
      <c r="AA10" s="164"/>
      <c r="AB10" s="164"/>
      <c r="AC10" s="164"/>
      <c r="AD10" s="164"/>
      <c r="AE10" s="165">
        <f>'RNG by Scenario'!U17</f>
        <v>0.82191780821917804</v>
      </c>
      <c r="AF10" s="162"/>
      <c r="AG10" s="162"/>
      <c r="AH10" s="162"/>
      <c r="AI10" s="162"/>
      <c r="AJ10" s="162"/>
      <c r="AK10" s="162">
        <v>15</v>
      </c>
      <c r="AL10" s="162">
        <v>10</v>
      </c>
      <c r="AM10" s="162"/>
      <c r="AN10" s="162"/>
      <c r="AO10" s="162"/>
      <c r="AP10" s="162"/>
      <c r="AQ10" s="162"/>
      <c r="AR10" s="162"/>
      <c r="AS10" s="162"/>
      <c r="AT10" s="162">
        <f t="shared" si="9"/>
        <v>10</v>
      </c>
      <c r="AU10" s="167"/>
      <c r="AV10" s="168">
        <v>23.905123988433111</v>
      </c>
      <c r="AW10" s="169"/>
      <c r="AX10" s="170"/>
      <c r="AZ10" s="171"/>
      <c r="BA10" s="129"/>
      <c r="BB10" s="155"/>
      <c r="BC10" s="161"/>
      <c r="BD10" s="155"/>
      <c r="BE10" s="150"/>
      <c r="BH10" s="129"/>
      <c r="BI10" s="129"/>
      <c r="BJ10" s="86"/>
    </row>
    <row r="11" spans="1:64" x14ac:dyDescent="0.25">
      <c r="A11" s="150"/>
      <c r="B11" s="16" t="s">
        <v>17</v>
      </c>
      <c r="C11" s="17"/>
      <c r="D11" s="151">
        <v>463.77900000000005</v>
      </c>
      <c r="E11" s="151">
        <f t="shared" si="7"/>
        <v>69.130999999999915</v>
      </c>
      <c r="F11" s="151">
        <v>447.05700000000002</v>
      </c>
      <c r="G11" s="152">
        <v>2.5</v>
      </c>
      <c r="H11" s="153">
        <v>85</v>
      </c>
      <c r="I11" s="154">
        <f t="shared" si="8"/>
        <v>998.33600000000001</v>
      </c>
      <c r="J11" s="155">
        <v>1019.3393100000002</v>
      </c>
      <c r="K11" s="156">
        <f t="shared" si="0"/>
        <v>-21.00331000000017</v>
      </c>
      <c r="L11" s="157"/>
      <c r="M11" s="154">
        <v>33.289625157163734</v>
      </c>
      <c r="N11" s="158"/>
      <c r="O11" s="159"/>
      <c r="P11" s="160"/>
      <c r="Q11" s="154">
        <f t="shared" si="1"/>
        <v>33.289625157163734</v>
      </c>
      <c r="R11" s="161">
        <f t="shared" si="2"/>
        <v>1019.3393100000002</v>
      </c>
      <c r="S11" s="161">
        <f t="shared" si="3"/>
        <v>986.81669385305611</v>
      </c>
      <c r="T11" s="156">
        <f t="shared" si="4"/>
        <v>12.286315157163585</v>
      </c>
      <c r="U11" s="138"/>
      <c r="W11" s="162" t="str">
        <f t="shared" si="5"/>
        <v>2027-28</v>
      </c>
      <c r="X11" s="193">
        <f t="shared" si="6"/>
        <v>49.82099999999997</v>
      </c>
      <c r="Y11" s="164"/>
      <c r="Z11" s="202">
        <f>'RNG by Scenario'!P18</f>
        <v>1.9698630136986301</v>
      </c>
      <c r="AA11" s="164"/>
      <c r="AB11" s="164"/>
      <c r="AC11" s="164"/>
      <c r="AD11" s="164"/>
      <c r="AE11" s="165">
        <f>'RNG by Scenario'!U18</f>
        <v>0.82191780821917804</v>
      </c>
      <c r="AF11" s="162"/>
      <c r="AG11" s="162"/>
      <c r="AH11" s="162"/>
      <c r="AI11" s="162"/>
      <c r="AJ11" s="162"/>
      <c r="AK11" s="162">
        <v>15</v>
      </c>
      <c r="AL11" s="162">
        <v>10</v>
      </c>
      <c r="AM11" s="162"/>
      <c r="AN11" s="162"/>
      <c r="AO11" s="162"/>
      <c r="AP11" s="162"/>
      <c r="AQ11" s="162"/>
      <c r="AR11" s="162"/>
      <c r="AS11" s="162"/>
      <c r="AT11" s="162">
        <f t="shared" si="9"/>
        <v>10</v>
      </c>
      <c r="AU11" s="167"/>
      <c r="AV11" s="168">
        <v>32.522616146944038</v>
      </c>
      <c r="AW11" s="169"/>
      <c r="AX11" s="170"/>
      <c r="AZ11" s="171"/>
      <c r="BA11" s="129"/>
      <c r="BB11" s="155"/>
      <c r="BC11" s="161"/>
      <c r="BD11" s="155"/>
      <c r="BE11" s="150"/>
      <c r="BH11" s="129"/>
      <c r="BI11" s="129"/>
      <c r="BJ11" s="86"/>
    </row>
    <row r="12" spans="1:64" x14ac:dyDescent="0.25">
      <c r="A12" s="150"/>
      <c r="B12" s="16" t="s">
        <v>18</v>
      </c>
      <c r="C12" s="17"/>
      <c r="D12" s="151">
        <v>362.51900000000001</v>
      </c>
      <c r="E12" s="151">
        <f t="shared" si="7"/>
        <v>170.39099999999996</v>
      </c>
      <c r="F12" s="151">
        <v>447.05700000000002</v>
      </c>
      <c r="G12" s="152">
        <v>2.5</v>
      </c>
      <c r="H12" s="153">
        <v>85</v>
      </c>
      <c r="I12" s="154">
        <f t="shared" si="8"/>
        <v>897.07600000000002</v>
      </c>
      <c r="J12" s="155">
        <v>1026.4849200000001</v>
      </c>
      <c r="K12" s="156">
        <f t="shared" si="0"/>
        <v>-129.40892000000008</v>
      </c>
      <c r="L12" s="157"/>
      <c r="M12" s="154">
        <v>39.704912943457749</v>
      </c>
      <c r="N12" s="158"/>
      <c r="O12" s="159"/>
      <c r="P12" s="160"/>
      <c r="Q12" s="154">
        <f t="shared" si="1"/>
        <v>39.704912943457749</v>
      </c>
      <c r="R12" s="161">
        <f t="shared" si="2"/>
        <v>1026.4849200000001</v>
      </c>
      <c r="S12" s="161">
        <f t="shared" si="3"/>
        <v>984.79793916985602</v>
      </c>
      <c r="T12" s="156">
        <f t="shared" si="4"/>
        <v>-89.704007056542309</v>
      </c>
      <c r="U12" s="138"/>
      <c r="W12" s="162" t="str">
        <f t="shared" si="5"/>
        <v>2028-29</v>
      </c>
      <c r="X12" s="193">
        <f t="shared" si="6"/>
        <v>93.081000000000017</v>
      </c>
      <c r="Y12" s="164"/>
      <c r="Z12" s="202">
        <f>'RNG by Scenario'!P19</f>
        <v>2.6849315068493151</v>
      </c>
      <c r="AA12" s="164"/>
      <c r="AB12" s="164"/>
      <c r="AC12" s="164"/>
      <c r="AD12" s="164"/>
      <c r="AE12" s="165">
        <f>'RNG by Scenario'!U19</f>
        <v>0.82191780821917804</v>
      </c>
      <c r="AF12" s="162">
        <v>4.74</v>
      </c>
      <c r="AG12" s="162"/>
      <c r="AH12" s="162"/>
      <c r="AI12" s="162">
        <f>SUM(AF12:AH12)</f>
        <v>4.74</v>
      </c>
      <c r="AJ12" s="162">
        <v>30</v>
      </c>
      <c r="AK12" s="162">
        <v>15</v>
      </c>
      <c r="AL12" s="162">
        <v>10</v>
      </c>
      <c r="AM12" s="162">
        <v>58</v>
      </c>
      <c r="AN12" s="162"/>
      <c r="AO12" s="162"/>
      <c r="AP12" s="162"/>
      <c r="AQ12" s="162"/>
      <c r="AR12" s="162"/>
      <c r="AS12" s="162"/>
      <c r="AT12" s="162">
        <f t="shared" si="9"/>
        <v>68</v>
      </c>
      <c r="AU12" s="167"/>
      <c r="AV12" s="168">
        <v>41.686980830144094</v>
      </c>
      <c r="AW12" s="169"/>
      <c r="AX12" s="170"/>
      <c r="AZ12" s="171"/>
      <c r="BA12" s="129"/>
      <c r="BB12" s="155"/>
      <c r="BC12" s="161"/>
      <c r="BD12" s="155"/>
      <c r="BE12" s="150"/>
      <c r="BH12" s="129"/>
      <c r="BI12" s="129"/>
      <c r="BJ12" s="86"/>
    </row>
    <row r="13" spans="1:64" x14ac:dyDescent="0.25">
      <c r="A13" s="150"/>
      <c r="B13" s="16" t="s">
        <v>19</v>
      </c>
      <c r="C13" s="17"/>
      <c r="D13" s="151">
        <v>362.51900000000001</v>
      </c>
      <c r="E13" s="151">
        <f t="shared" si="7"/>
        <v>170.39099999999996</v>
      </c>
      <c r="F13" s="151">
        <v>447.05700000000002</v>
      </c>
      <c r="G13" s="152">
        <v>2.5</v>
      </c>
      <c r="H13" s="153">
        <v>85</v>
      </c>
      <c r="I13" s="154">
        <f t="shared" si="8"/>
        <v>897.07600000000002</v>
      </c>
      <c r="J13" s="155">
        <v>1035.2680499999999</v>
      </c>
      <c r="K13" s="156">
        <f t="shared" si="0"/>
        <v>-138.19204999999988</v>
      </c>
      <c r="L13" s="157"/>
      <c r="M13" s="154">
        <v>46.35392727602521</v>
      </c>
      <c r="N13" s="158"/>
      <c r="O13" s="159"/>
      <c r="P13" s="160"/>
      <c r="Q13" s="154">
        <f t="shared" si="1"/>
        <v>46.35392727602521</v>
      </c>
      <c r="R13" s="161">
        <f t="shared" si="2"/>
        <v>1035.2680499999999</v>
      </c>
      <c r="S13" s="161">
        <f t="shared" si="3"/>
        <v>980.48724518748213</v>
      </c>
      <c r="T13" s="156">
        <f t="shared" si="4"/>
        <v>-91.83812272397472</v>
      </c>
      <c r="U13" s="138"/>
      <c r="W13" s="162" t="str">
        <f t="shared" si="5"/>
        <v>2029-30</v>
      </c>
      <c r="X13" s="193">
        <f t="shared" si="6"/>
        <v>93.081000000000017</v>
      </c>
      <c r="Y13" s="164"/>
      <c r="Z13" s="202">
        <f>'RNG by Scenario'!P20</f>
        <v>2.7424657534246575</v>
      </c>
      <c r="AA13" s="164"/>
      <c r="AB13" s="164"/>
      <c r="AC13" s="164"/>
      <c r="AD13" s="164"/>
      <c r="AE13" s="165">
        <f>'RNG by Scenario'!U20</f>
        <v>1.095890410958904</v>
      </c>
      <c r="AF13" s="162">
        <v>4.74</v>
      </c>
      <c r="AG13" s="162"/>
      <c r="AH13" s="162"/>
      <c r="AI13" s="162">
        <f t="shared" ref="AI13:AI34" si="10">SUM(AF13:AH13)</f>
        <v>4.74</v>
      </c>
      <c r="AJ13" s="162">
        <v>30</v>
      </c>
      <c r="AK13" s="162">
        <v>15</v>
      </c>
      <c r="AL13" s="162">
        <v>10</v>
      </c>
      <c r="AM13" s="162">
        <v>58</v>
      </c>
      <c r="AN13" s="162"/>
      <c r="AO13" s="162"/>
      <c r="AP13" s="162"/>
      <c r="AQ13" s="162"/>
      <c r="AR13" s="162"/>
      <c r="AS13" s="162"/>
      <c r="AT13" s="162">
        <f t="shared" si="9"/>
        <v>68</v>
      </c>
      <c r="AU13" s="167"/>
      <c r="AV13" s="168">
        <v>54.780804812517786</v>
      </c>
      <c r="AW13" s="169"/>
      <c r="AX13" s="170"/>
      <c r="AZ13" s="171"/>
      <c r="BA13" s="129"/>
      <c r="BB13" s="155"/>
      <c r="BC13" s="161"/>
      <c r="BD13" s="155"/>
      <c r="BE13" s="150"/>
      <c r="BH13" s="129"/>
      <c r="BI13" s="129"/>
      <c r="BJ13" s="86"/>
    </row>
    <row r="14" spans="1:64" x14ac:dyDescent="0.25">
      <c r="A14" s="150"/>
      <c r="B14" s="16" t="s">
        <v>20</v>
      </c>
      <c r="C14" s="17"/>
      <c r="D14" s="151">
        <v>354.46300000000002</v>
      </c>
      <c r="E14" s="151">
        <f t="shared" si="7"/>
        <v>178.44699999999995</v>
      </c>
      <c r="F14" s="151">
        <v>447.05700000000002</v>
      </c>
      <c r="G14" s="152">
        <v>2.5</v>
      </c>
      <c r="H14" s="153">
        <v>85</v>
      </c>
      <c r="I14" s="154">
        <f t="shared" si="8"/>
        <v>889.02</v>
      </c>
      <c r="J14" s="155">
        <v>1043.3949500000001</v>
      </c>
      <c r="K14" s="156">
        <f t="shared" si="0"/>
        <v>-154.37495000000013</v>
      </c>
      <c r="L14" s="157"/>
      <c r="M14" s="154">
        <v>53.205362409376228</v>
      </c>
      <c r="N14" s="158"/>
      <c r="O14" s="159"/>
      <c r="P14" s="160"/>
      <c r="Q14" s="154">
        <f t="shared" si="1"/>
        <v>53.205362409376228</v>
      </c>
      <c r="R14" s="161">
        <f t="shared" si="2"/>
        <v>1043.3949500000001</v>
      </c>
      <c r="S14" s="161">
        <f t="shared" si="3"/>
        <v>978.77635110104143</v>
      </c>
      <c r="T14" s="156">
        <f t="shared" si="4"/>
        <v>-101.16958759062391</v>
      </c>
      <c r="U14" s="138"/>
      <c r="W14" s="162" t="str">
        <f t="shared" si="5"/>
        <v>2030-31</v>
      </c>
      <c r="X14" s="193">
        <f t="shared" si="6"/>
        <v>91.91700000000003</v>
      </c>
      <c r="Y14" s="164"/>
      <c r="Z14" s="202">
        <f>'RNG by Scenario'!P21</f>
        <v>2.8027397260273976</v>
      </c>
      <c r="AA14" s="164"/>
      <c r="AB14" s="164"/>
      <c r="AC14" s="164"/>
      <c r="AD14" s="164"/>
      <c r="AE14" s="165">
        <f>'RNG by Scenario'!U21</f>
        <v>1.095890410958904</v>
      </c>
      <c r="AF14" s="162">
        <v>4.74</v>
      </c>
      <c r="AG14" s="162">
        <v>4.74</v>
      </c>
      <c r="AH14" s="162"/>
      <c r="AI14" s="162">
        <f t="shared" si="10"/>
        <v>9.48</v>
      </c>
      <c r="AJ14" s="162">
        <v>30</v>
      </c>
      <c r="AK14" s="162">
        <v>15</v>
      </c>
      <c r="AL14" s="162">
        <v>10</v>
      </c>
      <c r="AM14" s="162">
        <v>58</v>
      </c>
      <c r="AN14" s="162">
        <v>9.2200000000000006</v>
      </c>
      <c r="AO14" s="162"/>
      <c r="AP14" s="162"/>
      <c r="AQ14" s="162"/>
      <c r="AR14" s="162"/>
      <c r="AS14" s="162"/>
      <c r="AT14" s="162">
        <f t="shared" si="9"/>
        <v>77.22</v>
      </c>
      <c r="AU14" s="167"/>
      <c r="AV14" s="168">
        <v>64.618598898958666</v>
      </c>
      <c r="AW14" s="169"/>
      <c r="AX14" s="170"/>
      <c r="AZ14" s="171"/>
      <c r="BA14" s="129"/>
      <c r="BB14" s="155"/>
      <c r="BC14" s="161"/>
      <c r="BD14" s="155"/>
      <c r="BE14" s="150"/>
      <c r="BH14" s="129"/>
      <c r="BI14" s="129"/>
      <c r="BJ14" s="86"/>
    </row>
    <row r="15" spans="1:64" x14ac:dyDescent="0.25">
      <c r="A15" s="150"/>
      <c r="B15" s="16" t="s">
        <v>21</v>
      </c>
      <c r="C15" s="17"/>
      <c r="D15" s="151">
        <v>354.46300000000002</v>
      </c>
      <c r="E15" s="151">
        <f t="shared" si="7"/>
        <v>178.44699999999995</v>
      </c>
      <c r="F15" s="151">
        <v>447.05700000000002</v>
      </c>
      <c r="G15" s="152">
        <v>2.5</v>
      </c>
      <c r="H15" s="153">
        <v>85</v>
      </c>
      <c r="I15" s="154">
        <f t="shared" si="8"/>
        <v>889.02</v>
      </c>
      <c r="J15" s="155">
        <v>1051.55927</v>
      </c>
      <c r="K15" s="156">
        <f t="shared" si="0"/>
        <v>-162.53926999999999</v>
      </c>
      <c r="L15" s="157"/>
      <c r="M15" s="154">
        <v>60.301475870693764</v>
      </c>
      <c r="N15" s="158"/>
      <c r="O15" s="159"/>
      <c r="P15" s="160"/>
      <c r="Q15" s="154">
        <f t="shared" si="1"/>
        <v>60.301475870693764</v>
      </c>
      <c r="R15" s="161">
        <f t="shared" si="2"/>
        <v>1051.55927</v>
      </c>
      <c r="S15" s="161">
        <f t="shared" si="3"/>
        <v>976.50279592361562</v>
      </c>
      <c r="T15" s="156">
        <f t="shared" si="4"/>
        <v>-102.23779412930617</v>
      </c>
      <c r="U15" s="138"/>
      <c r="W15" s="162" t="str">
        <f t="shared" si="5"/>
        <v>2031-32</v>
      </c>
      <c r="X15" s="193">
        <f t="shared" si="6"/>
        <v>91.91700000000003</v>
      </c>
      <c r="Y15" s="164"/>
      <c r="Z15" s="202">
        <f>'RNG by Scenario'!P22</f>
        <v>2.8657534246575342</v>
      </c>
      <c r="AA15" s="164"/>
      <c r="AB15" s="164"/>
      <c r="AC15" s="164"/>
      <c r="AD15" s="164"/>
      <c r="AE15" s="165">
        <f>'RNG by Scenario'!U22</f>
        <v>1.095890410958904</v>
      </c>
      <c r="AF15" s="162">
        <v>4.74</v>
      </c>
      <c r="AG15" s="162">
        <v>4.74</v>
      </c>
      <c r="AH15" s="162"/>
      <c r="AI15" s="162">
        <f t="shared" si="10"/>
        <v>9.48</v>
      </c>
      <c r="AJ15" s="162">
        <v>30</v>
      </c>
      <c r="AK15" s="162">
        <v>15</v>
      </c>
      <c r="AL15" s="162">
        <v>10</v>
      </c>
      <c r="AM15" s="162">
        <v>58</v>
      </c>
      <c r="AN15" s="162">
        <v>9.2200000000000006</v>
      </c>
      <c r="AO15" s="162"/>
      <c r="AP15" s="162"/>
      <c r="AQ15" s="162"/>
      <c r="AR15" s="162"/>
      <c r="AS15" s="162"/>
      <c r="AT15" s="162">
        <f t="shared" si="9"/>
        <v>77.22</v>
      </c>
      <c r="AU15" s="167"/>
      <c r="AV15" s="168">
        <v>75.056474076384362</v>
      </c>
      <c r="AW15" s="169"/>
      <c r="AX15" s="170"/>
      <c r="AZ15" s="171"/>
      <c r="BA15" s="129"/>
      <c r="BB15" s="155"/>
      <c r="BC15" s="161"/>
      <c r="BD15" s="155"/>
      <c r="BE15" s="150"/>
      <c r="BH15" s="129"/>
      <c r="BI15" s="129"/>
      <c r="BJ15" s="86"/>
    </row>
    <row r="16" spans="1:64" x14ac:dyDescent="0.25">
      <c r="A16" s="150"/>
      <c r="B16" s="16" t="s">
        <v>22</v>
      </c>
      <c r="C16" s="17"/>
      <c r="D16" s="151">
        <v>353.303</v>
      </c>
      <c r="E16" s="151">
        <f t="shared" si="7"/>
        <v>179.60699999999997</v>
      </c>
      <c r="F16" s="151">
        <v>447.05700000000002</v>
      </c>
      <c r="G16" s="152">
        <v>2.5</v>
      </c>
      <c r="H16" s="153">
        <v>85</v>
      </c>
      <c r="I16" s="154">
        <f t="shared" si="8"/>
        <v>887.86</v>
      </c>
      <c r="J16" s="155">
        <v>1058.63858</v>
      </c>
      <c r="K16" s="156">
        <f t="shared" si="0"/>
        <v>-170.77858000000003</v>
      </c>
      <c r="L16" s="157"/>
      <c r="M16" s="154">
        <v>64.697841299247429</v>
      </c>
      <c r="N16" s="158"/>
      <c r="O16" s="159"/>
      <c r="P16" s="160"/>
      <c r="Q16" s="154">
        <f t="shared" si="1"/>
        <v>64.697841299247429</v>
      </c>
      <c r="R16" s="161">
        <f t="shared" si="2"/>
        <v>1058.63858</v>
      </c>
      <c r="S16" s="161">
        <f t="shared" si="3"/>
        <v>966.84468724481724</v>
      </c>
      <c r="T16" s="156">
        <f t="shared" si="4"/>
        <v>-106.08073870075259</v>
      </c>
      <c r="U16" s="138"/>
      <c r="W16" s="162" t="str">
        <f t="shared" si="5"/>
        <v>2032-33</v>
      </c>
      <c r="X16" s="193">
        <f t="shared" si="6"/>
        <v>93.076999999999998</v>
      </c>
      <c r="Y16" s="164"/>
      <c r="Z16" s="202">
        <f>'RNG by Scenario'!P23</f>
        <v>2.9287671232876713</v>
      </c>
      <c r="AA16" s="164"/>
      <c r="AB16" s="164"/>
      <c r="AC16" s="164"/>
      <c r="AD16" s="164"/>
      <c r="AE16" s="165">
        <f>'RNG by Scenario'!U23</f>
        <v>1.095890410958904</v>
      </c>
      <c r="AF16" s="162">
        <v>4.74</v>
      </c>
      <c r="AG16" s="162">
        <v>4.74</v>
      </c>
      <c r="AH16" s="162">
        <v>4.74</v>
      </c>
      <c r="AI16" s="162">
        <f t="shared" si="10"/>
        <v>14.22</v>
      </c>
      <c r="AJ16" s="162">
        <v>30</v>
      </c>
      <c r="AK16" s="162">
        <v>15</v>
      </c>
      <c r="AL16" s="162">
        <v>10</v>
      </c>
      <c r="AM16" s="162">
        <v>58</v>
      </c>
      <c r="AN16" s="162">
        <v>9.2200000000000006</v>
      </c>
      <c r="AO16" s="162"/>
      <c r="AP16" s="162"/>
      <c r="AQ16" s="162"/>
      <c r="AR16" s="162"/>
      <c r="AS16" s="162"/>
      <c r="AT16" s="162">
        <f t="shared" si="9"/>
        <v>77.22</v>
      </c>
      <c r="AU16" s="167"/>
      <c r="AV16" s="168">
        <v>91.793892755182839</v>
      </c>
      <c r="AW16" s="169"/>
      <c r="AX16" s="170"/>
      <c r="AZ16" s="171"/>
      <c r="BA16" s="129"/>
      <c r="BB16" s="155"/>
      <c r="BC16" s="161"/>
      <c r="BD16" s="155"/>
      <c r="BE16" s="150"/>
      <c r="BH16" s="129"/>
      <c r="BI16" s="129"/>
      <c r="BJ16" s="86"/>
    </row>
    <row r="17" spans="1:62" x14ac:dyDescent="0.25">
      <c r="A17" s="150"/>
      <c r="B17" s="16" t="s">
        <v>23</v>
      </c>
      <c r="C17" s="17"/>
      <c r="D17" s="151">
        <v>277.36700000000002</v>
      </c>
      <c r="E17" s="151">
        <f t="shared" si="7"/>
        <v>255.54299999999995</v>
      </c>
      <c r="F17" s="151">
        <v>447.05700000000002</v>
      </c>
      <c r="G17" s="152">
        <v>2.5</v>
      </c>
      <c r="H17" s="153">
        <v>85</v>
      </c>
      <c r="I17" s="154">
        <f t="shared" si="8"/>
        <v>811.92399999999998</v>
      </c>
      <c r="J17" s="155">
        <v>1067.06105</v>
      </c>
      <c r="K17" s="156">
        <f t="shared" si="0"/>
        <v>-255.13705000000004</v>
      </c>
      <c r="L17" s="157"/>
      <c r="M17" s="154">
        <v>69.270096037161764</v>
      </c>
      <c r="N17" s="158"/>
      <c r="O17" s="159"/>
      <c r="P17" s="160"/>
      <c r="Q17" s="154">
        <f t="shared" si="1"/>
        <v>69.270096037161764</v>
      </c>
      <c r="R17" s="161">
        <f t="shared" si="2"/>
        <v>1067.06105</v>
      </c>
      <c r="S17" s="161">
        <f t="shared" si="3"/>
        <v>964.45782742644747</v>
      </c>
      <c r="T17" s="156">
        <f t="shared" si="4"/>
        <v>-185.86695396283824</v>
      </c>
      <c r="U17" s="138"/>
      <c r="W17" s="162" t="str">
        <f t="shared" si="5"/>
        <v>2033-34</v>
      </c>
      <c r="X17" s="193">
        <f t="shared" si="6"/>
        <v>118.01300000000003</v>
      </c>
      <c r="Y17" s="164"/>
      <c r="Z17" s="202">
        <f>'RNG by Scenario'!P24</f>
        <v>2.9917808219178084</v>
      </c>
      <c r="AA17" s="164"/>
      <c r="AB17" s="164"/>
      <c r="AC17" s="164"/>
      <c r="AD17" s="164"/>
      <c r="AE17" s="165">
        <f>'RNG by Scenario'!U24</f>
        <v>1.3698630136986301</v>
      </c>
      <c r="AF17" s="162">
        <v>4.74</v>
      </c>
      <c r="AG17" s="162">
        <v>4.74</v>
      </c>
      <c r="AH17" s="162">
        <v>4.74</v>
      </c>
      <c r="AI17" s="162">
        <f t="shared" si="10"/>
        <v>14.22</v>
      </c>
      <c r="AJ17" s="162">
        <v>30</v>
      </c>
      <c r="AK17" s="162">
        <v>15</v>
      </c>
      <c r="AL17" s="162">
        <v>10</v>
      </c>
      <c r="AM17" s="162">
        <v>58</v>
      </c>
      <c r="AN17" s="162">
        <v>9.2200000000000006</v>
      </c>
      <c r="AO17" s="162"/>
      <c r="AP17" s="162"/>
      <c r="AQ17" s="162"/>
      <c r="AR17" s="162"/>
      <c r="AS17" s="162">
        <v>51</v>
      </c>
      <c r="AT17" s="162">
        <f t="shared" si="9"/>
        <v>128.22</v>
      </c>
      <c r="AU17" s="167"/>
      <c r="AV17" s="168">
        <v>102.60322257355257</v>
      </c>
      <c r="AW17" s="169"/>
      <c r="AX17" s="170"/>
      <c r="AZ17" s="171"/>
      <c r="BA17" s="129"/>
      <c r="BB17" s="155"/>
      <c r="BC17" s="161"/>
      <c r="BD17" s="155"/>
      <c r="BE17" s="150"/>
      <c r="BH17" s="129"/>
      <c r="BI17" s="129"/>
      <c r="BJ17" s="86"/>
    </row>
    <row r="18" spans="1:62" x14ac:dyDescent="0.25">
      <c r="A18" s="150"/>
      <c r="B18" s="16" t="s">
        <v>24</v>
      </c>
      <c r="C18" s="17"/>
      <c r="D18" s="151">
        <v>277.36700000000002</v>
      </c>
      <c r="E18" s="151">
        <f t="shared" si="7"/>
        <v>255.54299999999995</v>
      </c>
      <c r="F18" s="151">
        <v>447.05700000000002</v>
      </c>
      <c r="G18" s="152">
        <v>2.5</v>
      </c>
      <c r="H18" s="153">
        <v>85</v>
      </c>
      <c r="I18" s="154">
        <f t="shared" si="8"/>
        <v>811.92399999999998</v>
      </c>
      <c r="J18" s="155">
        <v>1074.4459299999999</v>
      </c>
      <c r="K18" s="156">
        <f t="shared" si="0"/>
        <v>-262.52192999999988</v>
      </c>
      <c r="L18" s="157"/>
      <c r="M18" s="154">
        <v>73.961063497843298</v>
      </c>
      <c r="N18" s="158"/>
      <c r="O18" s="159"/>
      <c r="P18" s="160"/>
      <c r="Q18" s="154">
        <f t="shared" si="1"/>
        <v>73.961063497843298</v>
      </c>
      <c r="R18" s="161">
        <f t="shared" si="2"/>
        <v>1074.4459299999999</v>
      </c>
      <c r="S18" s="161">
        <f t="shared" si="3"/>
        <v>966.88414990757815</v>
      </c>
      <c r="T18" s="156">
        <f t="shared" si="4"/>
        <v>-188.56086650215661</v>
      </c>
      <c r="U18" s="138"/>
      <c r="W18" s="162" t="str">
        <f t="shared" si="5"/>
        <v>2034-35</v>
      </c>
      <c r="X18" s="193">
        <f t="shared" si="6"/>
        <v>118.01300000000003</v>
      </c>
      <c r="Y18" s="164"/>
      <c r="Z18" s="202">
        <f>'RNG by Scenario'!P25</f>
        <v>3.0575342465753423</v>
      </c>
      <c r="AA18" s="164"/>
      <c r="AB18" s="164"/>
      <c r="AC18" s="164"/>
      <c r="AD18" s="164"/>
      <c r="AE18" s="165">
        <f>'RNG by Scenario'!U25</f>
        <v>1.3698630136986301</v>
      </c>
      <c r="AF18" s="162">
        <v>4.74</v>
      </c>
      <c r="AG18" s="162">
        <v>4.74</v>
      </c>
      <c r="AH18" s="162">
        <v>4.74</v>
      </c>
      <c r="AI18" s="162">
        <f t="shared" si="10"/>
        <v>14.22</v>
      </c>
      <c r="AJ18" s="162">
        <v>30</v>
      </c>
      <c r="AK18" s="162">
        <v>15</v>
      </c>
      <c r="AL18" s="162">
        <v>10</v>
      </c>
      <c r="AM18" s="162">
        <v>58</v>
      </c>
      <c r="AN18" s="162">
        <v>9.2200000000000006</v>
      </c>
      <c r="AO18" s="162"/>
      <c r="AP18" s="162"/>
      <c r="AQ18" s="162"/>
      <c r="AR18" s="162"/>
      <c r="AS18" s="162">
        <v>51</v>
      </c>
      <c r="AT18" s="162">
        <f t="shared" si="9"/>
        <v>128.22</v>
      </c>
      <c r="AU18" s="167"/>
      <c r="AV18" s="168">
        <v>107.56178009242166</v>
      </c>
      <c r="AW18" s="169"/>
      <c r="AX18" s="170"/>
      <c r="AZ18" s="171"/>
      <c r="BA18" s="129"/>
      <c r="BB18" s="155"/>
      <c r="BC18" s="161"/>
      <c r="BD18" s="155"/>
      <c r="BE18" s="150"/>
      <c r="BG18" s="129"/>
      <c r="BH18" s="129"/>
      <c r="BI18" s="129"/>
      <c r="BJ18" s="86"/>
    </row>
    <row r="19" spans="1:62" x14ac:dyDescent="0.25">
      <c r="A19" s="150"/>
      <c r="B19" s="16" t="s">
        <v>25</v>
      </c>
      <c r="C19" s="17"/>
      <c r="D19" s="151">
        <v>277.36700000000002</v>
      </c>
      <c r="E19" s="151">
        <f t="shared" si="7"/>
        <v>255.54299999999995</v>
      </c>
      <c r="F19" s="151">
        <v>447.05700000000002</v>
      </c>
      <c r="G19" s="152">
        <v>2.5</v>
      </c>
      <c r="H19" s="153">
        <v>85</v>
      </c>
      <c r="I19" s="154">
        <f t="shared" si="8"/>
        <v>811.92399999999998</v>
      </c>
      <c r="J19" s="155">
        <v>1081.79108</v>
      </c>
      <c r="K19" s="156">
        <f t="shared" si="0"/>
        <v>-269.86707999999999</v>
      </c>
      <c r="L19" s="157"/>
      <c r="M19" s="154">
        <v>78.737891361682856</v>
      </c>
      <c r="N19" s="158"/>
      <c r="O19" s="159"/>
      <c r="P19" s="160"/>
      <c r="Q19" s="154">
        <f t="shared" si="1"/>
        <v>78.737891361682856</v>
      </c>
      <c r="R19" s="161">
        <f t="shared" si="2"/>
        <v>1081.79108</v>
      </c>
      <c r="S19" s="161">
        <f t="shared" si="3"/>
        <v>969.59091789850004</v>
      </c>
      <c r="T19" s="156">
        <f t="shared" si="4"/>
        <v>-191.12918863831715</v>
      </c>
      <c r="U19" s="138"/>
      <c r="W19" s="162" t="str">
        <f t="shared" si="5"/>
        <v>2035-36</v>
      </c>
      <c r="X19" s="193">
        <f t="shared" si="6"/>
        <v>118.01300000000003</v>
      </c>
      <c r="Y19" s="164"/>
      <c r="Z19" s="202">
        <f>'RNG by Scenario'!P26</f>
        <v>3.1260273972602741</v>
      </c>
      <c r="AA19" s="164"/>
      <c r="AB19" s="164"/>
      <c r="AC19" s="164"/>
      <c r="AD19" s="164"/>
      <c r="AE19" s="165">
        <f>'RNG by Scenario'!U26</f>
        <v>1.3698630136986301</v>
      </c>
      <c r="AF19" s="162">
        <v>4.74</v>
      </c>
      <c r="AG19" s="162">
        <v>4.74</v>
      </c>
      <c r="AH19" s="162">
        <v>4.74</v>
      </c>
      <c r="AI19" s="162">
        <f t="shared" si="10"/>
        <v>14.22</v>
      </c>
      <c r="AJ19" s="162">
        <v>30</v>
      </c>
      <c r="AK19" s="162">
        <v>15</v>
      </c>
      <c r="AL19" s="162">
        <v>10</v>
      </c>
      <c r="AM19" s="162">
        <v>58</v>
      </c>
      <c r="AN19" s="162">
        <v>9.2200000000000006</v>
      </c>
      <c r="AO19" s="162"/>
      <c r="AP19" s="162"/>
      <c r="AQ19" s="162"/>
      <c r="AR19" s="162"/>
      <c r="AS19" s="162">
        <v>51</v>
      </c>
      <c r="AT19" s="162">
        <f t="shared" si="9"/>
        <v>128.22</v>
      </c>
      <c r="AU19" s="167"/>
      <c r="AV19" s="168">
        <v>112.20016210149996</v>
      </c>
      <c r="AW19" s="169"/>
      <c r="AX19" s="170"/>
      <c r="BA19" s="129"/>
      <c r="BB19" s="155"/>
      <c r="BC19" s="161"/>
      <c r="BD19" s="155"/>
      <c r="BE19" s="150"/>
      <c r="BG19" s="129"/>
      <c r="BH19" s="129"/>
      <c r="BI19" s="129"/>
      <c r="BJ19" s="86"/>
    </row>
    <row r="20" spans="1:62" x14ac:dyDescent="0.25">
      <c r="A20" s="150"/>
      <c r="B20" s="16" t="s">
        <v>26</v>
      </c>
      <c r="C20" s="17"/>
      <c r="D20" s="151">
        <v>277.36700000000002</v>
      </c>
      <c r="E20" s="151">
        <f t="shared" si="7"/>
        <v>255.54299999999995</v>
      </c>
      <c r="F20" s="151">
        <v>447.05700000000002</v>
      </c>
      <c r="G20" s="152">
        <v>2.5</v>
      </c>
      <c r="H20" s="153">
        <v>85</v>
      </c>
      <c r="I20" s="154">
        <f t="shared" si="8"/>
        <v>811.92399999999998</v>
      </c>
      <c r="J20" s="155">
        <v>1088.3149900000001</v>
      </c>
      <c r="K20" s="156">
        <f t="shared" si="0"/>
        <v>-276.3909900000001</v>
      </c>
      <c r="L20" s="157"/>
      <c r="M20" s="154">
        <v>83.436153129403692</v>
      </c>
      <c r="N20" s="158"/>
      <c r="O20" s="159"/>
      <c r="P20" s="160"/>
      <c r="Q20" s="154">
        <f t="shared" si="1"/>
        <v>83.436153129403692</v>
      </c>
      <c r="R20" s="161">
        <f t="shared" si="2"/>
        <v>1088.3149900000001</v>
      </c>
      <c r="S20" s="161">
        <f t="shared" si="3"/>
        <v>971.40713898338447</v>
      </c>
      <c r="T20" s="156">
        <f t="shared" si="4"/>
        <v>-192.95483687059641</v>
      </c>
      <c r="U20" s="138"/>
      <c r="W20" s="162" t="str">
        <f t="shared" si="5"/>
        <v>2036-37</v>
      </c>
      <c r="X20" s="193">
        <f t="shared" si="6"/>
        <v>118.01300000000003</v>
      </c>
      <c r="Y20" s="164"/>
      <c r="Z20" s="202">
        <f>'RNG by Scenario'!P27</f>
        <v>3.1945205479452055</v>
      </c>
      <c r="AA20" s="164"/>
      <c r="AB20" s="164"/>
      <c r="AC20" s="164"/>
      <c r="AD20" s="164"/>
      <c r="AE20" s="165">
        <f>'RNG by Scenario'!U27</f>
        <v>1.3698630136986301</v>
      </c>
      <c r="AF20" s="162">
        <v>4.74</v>
      </c>
      <c r="AG20" s="162">
        <v>4.74</v>
      </c>
      <c r="AH20" s="162">
        <v>4.74</v>
      </c>
      <c r="AI20" s="162">
        <f t="shared" si="10"/>
        <v>14.22</v>
      </c>
      <c r="AJ20" s="162">
        <v>30</v>
      </c>
      <c r="AK20" s="162">
        <v>15</v>
      </c>
      <c r="AL20" s="162">
        <v>10</v>
      </c>
      <c r="AM20" s="162">
        <v>58</v>
      </c>
      <c r="AN20" s="162">
        <v>9.2200000000000006</v>
      </c>
      <c r="AO20" s="162"/>
      <c r="AP20" s="162"/>
      <c r="AQ20" s="162"/>
      <c r="AR20" s="162"/>
      <c r="AS20" s="162">
        <v>51</v>
      </c>
      <c r="AT20" s="162">
        <f t="shared" si="9"/>
        <v>128.22</v>
      </c>
      <c r="AU20" s="167"/>
      <c r="AV20" s="168">
        <v>116.90785101661562</v>
      </c>
      <c r="AW20" s="169"/>
      <c r="AX20" s="170"/>
      <c r="BA20" s="129"/>
      <c r="BB20" s="155"/>
      <c r="BC20" s="161"/>
      <c r="BD20" s="155"/>
      <c r="BE20" s="150"/>
      <c r="BG20" s="129"/>
      <c r="BH20" s="129"/>
      <c r="BI20" s="129"/>
      <c r="BJ20" s="86"/>
    </row>
    <row r="21" spans="1:62" x14ac:dyDescent="0.25">
      <c r="A21" s="150"/>
      <c r="B21" s="16" t="s">
        <v>27</v>
      </c>
      <c r="C21" s="17"/>
      <c r="D21" s="151">
        <v>277.36700000000002</v>
      </c>
      <c r="E21" s="151">
        <f t="shared" si="7"/>
        <v>255.54299999999995</v>
      </c>
      <c r="F21" s="151">
        <v>447.05700000000002</v>
      </c>
      <c r="G21" s="152">
        <v>2.5</v>
      </c>
      <c r="H21" s="153">
        <v>85</v>
      </c>
      <c r="I21" s="154">
        <f t="shared" si="8"/>
        <v>811.92399999999998</v>
      </c>
      <c r="J21" s="155">
        <v>1096.5153700000001</v>
      </c>
      <c r="K21" s="156">
        <f t="shared" si="0"/>
        <v>-284.5913700000001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2"/>
        <v>1096.5153700000001</v>
      </c>
      <c r="S21" s="161">
        <f t="shared" si="3"/>
        <v>974.78222520129009</v>
      </c>
      <c r="T21" s="156">
        <f t="shared" si="4"/>
        <v>-196.40918883356289</v>
      </c>
      <c r="U21" s="138"/>
      <c r="W21" s="162" t="str">
        <f t="shared" si="5"/>
        <v>2037-38</v>
      </c>
      <c r="X21" s="193">
        <f t="shared" si="6"/>
        <v>118.01300000000003</v>
      </c>
      <c r="Y21" s="164"/>
      <c r="Z21" s="202">
        <f>'RNG by Scenario'!P28</f>
        <v>3.2657534246575342</v>
      </c>
      <c r="AA21" s="164"/>
      <c r="AB21" s="164"/>
      <c r="AC21" s="164"/>
      <c r="AD21" s="164"/>
      <c r="AE21" s="165">
        <f>'RNG by Scenario'!U28</f>
        <v>1.6438356164383561</v>
      </c>
      <c r="AF21" s="162">
        <v>4.74</v>
      </c>
      <c r="AG21" s="162">
        <v>4.74</v>
      </c>
      <c r="AH21" s="162">
        <v>4.74</v>
      </c>
      <c r="AI21" s="162">
        <f t="shared" si="10"/>
        <v>14.22</v>
      </c>
      <c r="AJ21" s="162">
        <v>30</v>
      </c>
      <c r="AK21" s="162">
        <v>15</v>
      </c>
      <c r="AL21" s="162">
        <v>10</v>
      </c>
      <c r="AM21" s="162">
        <v>58</v>
      </c>
      <c r="AN21" s="162">
        <v>9.2200000000000006</v>
      </c>
      <c r="AO21" s="162"/>
      <c r="AP21" s="162"/>
      <c r="AQ21" s="162"/>
      <c r="AR21" s="162"/>
      <c r="AS21" s="162">
        <v>51</v>
      </c>
      <c r="AT21" s="162">
        <f t="shared" si="9"/>
        <v>128.22</v>
      </c>
      <c r="AU21" s="167"/>
      <c r="AV21" s="168">
        <v>121.73314479871003</v>
      </c>
      <c r="AW21" s="169"/>
      <c r="AX21" s="170"/>
      <c r="BA21" s="129"/>
      <c r="BB21" s="155"/>
      <c r="BC21" s="161"/>
      <c r="BD21" s="155"/>
      <c r="BE21" s="150"/>
      <c r="BG21" s="129"/>
      <c r="BH21" s="129"/>
      <c r="BI21" s="129"/>
      <c r="BJ21" s="86"/>
    </row>
    <row r="22" spans="1:62" x14ac:dyDescent="0.25">
      <c r="A22" s="150"/>
      <c r="B22" s="16" t="s">
        <v>28</v>
      </c>
      <c r="C22" s="17"/>
      <c r="D22" s="151">
        <v>277.36700000000002</v>
      </c>
      <c r="E22" s="151">
        <f t="shared" si="7"/>
        <v>255.54299999999995</v>
      </c>
      <c r="F22" s="151">
        <v>447.05700000000002</v>
      </c>
      <c r="G22" s="152">
        <v>2.5</v>
      </c>
      <c r="H22" s="153">
        <v>85</v>
      </c>
      <c r="I22" s="154">
        <f t="shared" si="8"/>
        <v>811.92399999999998</v>
      </c>
      <c r="J22" s="155">
        <v>1104.03051</v>
      </c>
      <c r="K22" s="156">
        <f t="shared" si="0"/>
        <v>-292.10651000000007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2"/>
        <v>1104.03051</v>
      </c>
      <c r="S22" s="161">
        <f t="shared" si="3"/>
        <v>976.74789774691601</v>
      </c>
      <c r="T22" s="156">
        <f t="shared" si="4"/>
        <v>-199.17671208172146</v>
      </c>
      <c r="U22" s="138"/>
      <c r="W22" s="162" t="str">
        <f t="shared" si="5"/>
        <v>2038-39</v>
      </c>
      <c r="X22" s="193">
        <f t="shared" si="6"/>
        <v>118.01300000000003</v>
      </c>
      <c r="Y22" s="164"/>
      <c r="Z22" s="202">
        <f>'RNG by Scenario'!Q29</f>
        <v>3.3369863013698633</v>
      </c>
      <c r="AA22" s="164"/>
      <c r="AB22" s="164"/>
      <c r="AC22" s="164"/>
      <c r="AD22" s="164"/>
      <c r="AE22" s="165">
        <f>'RNG by Scenario'!V30</f>
        <v>1.6438356164383561</v>
      </c>
      <c r="AF22" s="162">
        <v>4.74</v>
      </c>
      <c r="AG22" s="162">
        <v>4.74</v>
      </c>
      <c r="AH22" s="162">
        <v>4.74</v>
      </c>
      <c r="AI22" s="162">
        <f t="shared" si="10"/>
        <v>14.22</v>
      </c>
      <c r="AJ22" s="162">
        <v>30</v>
      </c>
      <c r="AK22" s="162">
        <v>15</v>
      </c>
      <c r="AL22" s="162">
        <v>10</v>
      </c>
      <c r="AM22" s="162">
        <v>58</v>
      </c>
      <c r="AN22" s="162">
        <v>9.2200000000000006</v>
      </c>
      <c r="AO22" s="162"/>
      <c r="AP22" s="162"/>
      <c r="AQ22" s="162"/>
      <c r="AR22" s="162"/>
      <c r="AS22" s="162">
        <v>51</v>
      </c>
      <c r="AT22" s="162">
        <f t="shared" si="9"/>
        <v>128.22</v>
      </c>
      <c r="AU22" s="167"/>
      <c r="AV22" s="168">
        <v>127.28261225308401</v>
      </c>
      <c r="AW22" s="169"/>
      <c r="AX22" s="170"/>
      <c r="BA22" s="129"/>
      <c r="BB22" s="155"/>
      <c r="BC22" s="161"/>
      <c r="BD22" s="155"/>
      <c r="BE22" s="150"/>
      <c r="BG22" s="129"/>
      <c r="BH22" s="129"/>
      <c r="BI22" s="129"/>
      <c r="BJ22" s="86"/>
    </row>
    <row r="23" spans="1:62" x14ac:dyDescent="0.25">
      <c r="A23" s="150"/>
      <c r="B23" s="16" t="s">
        <v>29</v>
      </c>
      <c r="C23" s="17"/>
      <c r="D23" s="151">
        <v>277.36700000000002</v>
      </c>
      <c r="E23" s="151">
        <f t="shared" si="7"/>
        <v>255.54299999999995</v>
      </c>
      <c r="F23" s="151">
        <v>447.05700000000002</v>
      </c>
      <c r="G23" s="152">
        <v>2.5</v>
      </c>
      <c r="H23" s="153">
        <v>85</v>
      </c>
      <c r="I23" s="154">
        <f t="shared" si="8"/>
        <v>811.92399999999998</v>
      </c>
      <c r="J23" s="155">
        <v>1111.41419</v>
      </c>
      <c r="K23" s="156">
        <f t="shared" si="0"/>
        <v>-299.49018999999998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2"/>
        <v>1111.41419</v>
      </c>
      <c r="S23" s="161">
        <f t="shared" si="3"/>
        <v>978.88136961082944</v>
      </c>
      <c r="T23" s="156">
        <f t="shared" si="4"/>
        <v>-201.82013686390678</v>
      </c>
      <c r="U23" s="138"/>
      <c r="W23" s="162" t="str">
        <f t="shared" si="5"/>
        <v>2039-40</v>
      </c>
      <c r="X23" s="193">
        <f t="shared" si="6"/>
        <v>118.01300000000003</v>
      </c>
      <c r="Y23" s="164"/>
      <c r="Z23" s="202">
        <f>'RNG by Scenario'!Q30</f>
        <v>3.4109589041095894</v>
      </c>
      <c r="AA23" s="164"/>
      <c r="AB23" s="164"/>
      <c r="AC23" s="164"/>
      <c r="AD23" s="164"/>
      <c r="AE23" s="165">
        <f>'RNG by Scenario'!V31</f>
        <v>1.6438356164383561</v>
      </c>
      <c r="AF23" s="162">
        <v>4.74</v>
      </c>
      <c r="AG23" s="162">
        <v>4.74</v>
      </c>
      <c r="AH23" s="162">
        <v>4.74</v>
      </c>
      <c r="AI23" s="162">
        <f t="shared" si="10"/>
        <v>14.22</v>
      </c>
      <c r="AJ23" s="162">
        <v>30</v>
      </c>
      <c r="AK23" s="162">
        <v>15</v>
      </c>
      <c r="AL23" s="162">
        <v>10</v>
      </c>
      <c r="AM23" s="162">
        <v>58</v>
      </c>
      <c r="AN23" s="162">
        <v>9.2200000000000006</v>
      </c>
      <c r="AO23" s="162"/>
      <c r="AP23" s="162"/>
      <c r="AQ23" s="162"/>
      <c r="AR23" s="162"/>
      <c r="AS23" s="162">
        <v>51</v>
      </c>
      <c r="AT23" s="162">
        <f t="shared" si="9"/>
        <v>128.22</v>
      </c>
      <c r="AU23" s="167"/>
      <c r="AV23" s="168">
        <v>132.53282038917055</v>
      </c>
      <c r="AW23" s="169"/>
      <c r="AX23" s="170"/>
      <c r="BA23" s="129"/>
      <c r="BB23" s="155"/>
      <c r="BC23" s="161"/>
      <c r="BD23" s="155"/>
      <c r="BE23" s="150"/>
      <c r="BG23" s="129"/>
      <c r="BH23" s="129"/>
      <c r="BI23" s="129"/>
      <c r="BJ23" s="86"/>
    </row>
    <row r="24" spans="1:62" x14ac:dyDescent="0.25">
      <c r="A24" s="150"/>
      <c r="B24" s="16" t="s">
        <v>30</v>
      </c>
      <c r="C24" s="17"/>
      <c r="D24" s="151">
        <v>277.36700000000002</v>
      </c>
      <c r="E24" s="151">
        <f t="shared" si="7"/>
        <v>255.54299999999995</v>
      </c>
      <c r="F24" s="151">
        <v>447.05700000000002</v>
      </c>
      <c r="G24" s="152">
        <v>2.5</v>
      </c>
      <c r="H24" s="153">
        <v>85</v>
      </c>
      <c r="I24" s="154">
        <f t="shared" si="8"/>
        <v>811.92399999999998</v>
      </c>
      <c r="J24" s="155">
        <v>1117.6881399999997</v>
      </c>
      <c r="K24" s="156">
        <f t="shared" si="0"/>
        <v>-305.76413999999977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2"/>
        <v>1117.6881399999997</v>
      </c>
      <c r="S24" s="161">
        <f t="shared" si="3"/>
        <v>979.40030911058454</v>
      </c>
      <c r="T24" s="156">
        <f t="shared" si="4"/>
        <v>-203.38823040949887</v>
      </c>
      <c r="U24" s="138"/>
      <c r="W24" s="162" t="str">
        <f t="shared" si="5"/>
        <v>2040-41</v>
      </c>
      <c r="X24" s="193">
        <f t="shared" si="6"/>
        <v>118.01300000000003</v>
      </c>
      <c r="Y24" s="164"/>
      <c r="Z24" s="202">
        <f>'RNG by Scenario'!Q31</f>
        <v>3.484931506849315</v>
      </c>
      <c r="AA24" s="164"/>
      <c r="AB24" s="164"/>
      <c r="AC24" s="164"/>
      <c r="AD24" s="164"/>
      <c r="AE24" s="165">
        <f>'RNG by Scenario'!V32</f>
        <v>1.6438356164383561</v>
      </c>
      <c r="AF24" s="162">
        <v>4.74</v>
      </c>
      <c r="AG24" s="162">
        <v>4.74</v>
      </c>
      <c r="AH24" s="162">
        <v>4.74</v>
      </c>
      <c r="AI24" s="162">
        <f t="shared" si="10"/>
        <v>14.22</v>
      </c>
      <c r="AJ24" s="162">
        <v>30</v>
      </c>
      <c r="AK24" s="162">
        <v>15</v>
      </c>
      <c r="AL24" s="162">
        <v>10</v>
      </c>
      <c r="AM24" s="162">
        <v>58</v>
      </c>
      <c r="AN24" s="162">
        <v>9.2200000000000006</v>
      </c>
      <c r="AO24" s="162"/>
      <c r="AP24" s="162"/>
      <c r="AQ24" s="162"/>
      <c r="AR24" s="162"/>
      <c r="AS24" s="162">
        <v>51</v>
      </c>
      <c r="AT24" s="162">
        <f t="shared" si="9"/>
        <v>128.22</v>
      </c>
      <c r="AU24" s="167"/>
      <c r="AV24" s="168">
        <v>138.28783088941523</v>
      </c>
      <c r="AW24" s="169"/>
      <c r="AX24" s="170"/>
      <c r="BA24" s="129"/>
      <c r="BB24" s="155"/>
      <c r="BC24" s="161"/>
      <c r="BD24" s="155"/>
      <c r="BE24" s="150"/>
      <c r="BI24" s="129"/>
      <c r="BJ24" s="86"/>
    </row>
    <row r="25" spans="1:62" x14ac:dyDescent="0.25">
      <c r="A25" s="150"/>
      <c r="B25" s="16" t="s">
        <v>34</v>
      </c>
      <c r="C25" s="17"/>
      <c r="D25" s="151">
        <v>277.36700000000002</v>
      </c>
      <c r="E25" s="151">
        <f t="shared" si="7"/>
        <v>255.54299999999995</v>
      </c>
      <c r="F25" s="151">
        <v>447.05700000000002</v>
      </c>
      <c r="G25" s="152">
        <v>2.5</v>
      </c>
      <c r="H25" s="153">
        <v>85</v>
      </c>
      <c r="I25" s="154">
        <f t="shared" si="8"/>
        <v>811.92399999999998</v>
      </c>
      <c r="J25" s="155">
        <v>1125.7561599999999</v>
      </c>
      <c r="K25" s="156">
        <f>I25-J25</f>
        <v>-313.83215999999993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1125.7561599999999</v>
      </c>
      <c r="S25" s="161">
        <f t="shared" si="3"/>
        <v>983.83765859566176</v>
      </c>
      <c r="T25" s="156">
        <f>I25+Q25-R25</f>
        <v>-206.8737315266759</v>
      </c>
      <c r="U25" s="138"/>
      <c r="V25" s="65"/>
      <c r="W25" s="162" t="str">
        <f>B25</f>
        <v>2041-42</v>
      </c>
      <c r="X25" s="193">
        <f t="shared" si="6"/>
        <v>118.01300000000003</v>
      </c>
      <c r="Y25" s="164"/>
      <c r="Z25" s="202">
        <f>'RNG by Scenario'!Q32</f>
        <v>3.5616438356164384</v>
      </c>
      <c r="AA25" s="164"/>
      <c r="AB25" s="164"/>
      <c r="AC25" s="164"/>
      <c r="AD25" s="164"/>
      <c r="AE25" s="165">
        <f>'RNG by Scenario'!V33</f>
        <v>1.9178082191780821</v>
      </c>
      <c r="AF25" s="162">
        <v>4.74</v>
      </c>
      <c r="AG25" s="162">
        <v>4.74</v>
      </c>
      <c r="AH25" s="162">
        <v>4.74</v>
      </c>
      <c r="AI25" s="162">
        <f t="shared" si="10"/>
        <v>14.22</v>
      </c>
      <c r="AJ25" s="162">
        <v>30</v>
      </c>
      <c r="AK25" s="162">
        <v>15</v>
      </c>
      <c r="AL25" s="162">
        <v>10</v>
      </c>
      <c r="AM25" s="162">
        <v>58</v>
      </c>
      <c r="AN25" s="162">
        <v>9.2200000000000006</v>
      </c>
      <c r="AO25" s="162"/>
      <c r="AP25" s="162"/>
      <c r="AQ25" s="162"/>
      <c r="AR25" s="162"/>
      <c r="AS25" s="162">
        <v>51</v>
      </c>
      <c r="AT25" s="162">
        <f t="shared" si="9"/>
        <v>128.22</v>
      </c>
      <c r="AU25" s="167"/>
      <c r="AV25" s="168">
        <v>141.91850140433817</v>
      </c>
      <c r="AW25" s="169"/>
      <c r="AX25" s="170"/>
      <c r="BA25" s="129"/>
      <c r="BB25" s="155"/>
      <c r="BC25" s="161"/>
      <c r="BD25" s="155"/>
      <c r="BE25" s="150"/>
      <c r="BI25" s="129"/>
      <c r="BJ25" s="86"/>
    </row>
    <row r="26" spans="1:62" x14ac:dyDescent="0.25">
      <c r="A26" s="150"/>
      <c r="B26" s="16" t="s">
        <v>38</v>
      </c>
      <c r="C26" s="17"/>
      <c r="D26" s="151">
        <v>277.36700000000002</v>
      </c>
      <c r="E26" s="151">
        <f t="shared" si="7"/>
        <v>255.54299999999995</v>
      </c>
      <c r="F26" s="151">
        <v>447.05700000000002</v>
      </c>
      <c r="G26" s="152">
        <v>2.5</v>
      </c>
      <c r="H26" s="153">
        <v>85</v>
      </c>
      <c r="I26" s="154">
        <f t="shared" si="8"/>
        <v>811.92399999999998</v>
      </c>
      <c r="J26" s="155">
        <v>1133.1107300000001</v>
      </c>
      <c r="K26" s="156">
        <f t="shared" ref="K26:K34" si="11">I26-J26</f>
        <v>-321.18673000000013</v>
      </c>
      <c r="L26" s="157"/>
      <c r="M26" s="175">
        <v>111.68148430943501</v>
      </c>
      <c r="N26" s="158"/>
      <c r="O26" s="159"/>
      <c r="P26" s="160"/>
      <c r="Q26" s="154">
        <f t="shared" ref="Q26:Q34" si="12">SUM(M26:P26)</f>
        <v>111.68148430943501</v>
      </c>
      <c r="R26" s="161">
        <f t="shared" ref="R26:R34" si="13">J26</f>
        <v>1133.1107300000001</v>
      </c>
      <c r="S26" s="161">
        <f t="shared" si="3"/>
        <v>986.93695278334508</v>
      </c>
      <c r="T26" s="156">
        <f t="shared" ref="T26:T34" si="14">I26+Q26-R26</f>
        <v>-209.50524569056506</v>
      </c>
      <c r="U26" s="138"/>
      <c r="W26" s="162" t="str">
        <f t="shared" ref="W26:W34" si="15">B26</f>
        <v>2042-43</v>
      </c>
      <c r="X26" s="193">
        <f t="shared" si="6"/>
        <v>118.01300000000003</v>
      </c>
      <c r="Y26" s="164"/>
      <c r="Z26" s="202">
        <f>'RNG by Scenario'!Q33</f>
        <v>3.6410958904109587</v>
      </c>
      <c r="AA26" s="164"/>
      <c r="AB26" s="164"/>
      <c r="AC26" s="164"/>
      <c r="AD26" s="164"/>
      <c r="AE26" s="165">
        <f>'RNG by Scenario'!V34</f>
        <v>1.9178082191780821</v>
      </c>
      <c r="AF26" s="162">
        <v>4.74</v>
      </c>
      <c r="AG26" s="162">
        <v>4.74</v>
      </c>
      <c r="AH26" s="162">
        <v>4.74</v>
      </c>
      <c r="AI26" s="162">
        <f t="shared" si="10"/>
        <v>14.22</v>
      </c>
      <c r="AJ26" s="162">
        <v>30</v>
      </c>
      <c r="AK26" s="162">
        <v>15</v>
      </c>
      <c r="AL26" s="162">
        <v>10</v>
      </c>
      <c r="AM26" s="162">
        <v>58</v>
      </c>
      <c r="AN26" s="162">
        <v>9.2200000000000006</v>
      </c>
      <c r="AO26" s="162"/>
      <c r="AP26" s="162"/>
      <c r="AQ26" s="162"/>
      <c r="AR26" s="162"/>
      <c r="AS26" s="162">
        <v>51</v>
      </c>
      <c r="AT26" s="162">
        <f t="shared" si="9"/>
        <v>128.22</v>
      </c>
      <c r="AU26" s="167"/>
      <c r="AV26" s="168">
        <v>146.173777216655</v>
      </c>
      <c r="AW26" s="169"/>
      <c r="AX26" s="170"/>
      <c r="BA26" s="129"/>
      <c r="BB26" s="155"/>
      <c r="BC26" s="161"/>
      <c r="BD26" s="155"/>
      <c r="BE26" s="150"/>
      <c r="BI26" s="129"/>
      <c r="BJ26" s="86"/>
    </row>
    <row r="27" spans="1:62" x14ac:dyDescent="0.25">
      <c r="A27" s="150"/>
      <c r="B27" s="16" t="s">
        <v>41</v>
      </c>
      <c r="C27" s="17"/>
      <c r="D27" s="151">
        <v>277.36700000000002</v>
      </c>
      <c r="E27" s="151">
        <f t="shared" si="7"/>
        <v>255.54299999999995</v>
      </c>
      <c r="F27" s="151">
        <v>447.05700000000002</v>
      </c>
      <c r="G27" s="152">
        <v>2.5</v>
      </c>
      <c r="H27" s="153">
        <v>85</v>
      </c>
      <c r="I27" s="154">
        <f t="shared" si="8"/>
        <v>811.92399999999998</v>
      </c>
      <c r="J27" s="155">
        <v>1140.4231</v>
      </c>
      <c r="K27" s="156">
        <f t="shared" si="11"/>
        <v>-328.4991</v>
      </c>
      <c r="L27" s="157"/>
      <c r="M27" s="175">
        <v>116.36065912139</v>
      </c>
      <c r="N27" s="158"/>
      <c r="O27" s="159"/>
      <c r="P27" s="160"/>
      <c r="Q27" s="154">
        <f t="shared" si="12"/>
        <v>116.36065912139</v>
      </c>
      <c r="R27" s="161">
        <f t="shared" si="13"/>
        <v>1140.4231</v>
      </c>
      <c r="S27" s="161">
        <f t="shared" si="3"/>
        <v>990.35949703683082</v>
      </c>
      <c r="T27" s="156">
        <f t="shared" si="14"/>
        <v>-212.13844087861003</v>
      </c>
      <c r="U27" s="138"/>
      <c r="W27" s="162" t="str">
        <f t="shared" si="15"/>
        <v>2043-44</v>
      </c>
      <c r="X27" s="193">
        <f t="shared" si="6"/>
        <v>118.01300000000003</v>
      </c>
      <c r="Y27" s="164"/>
      <c r="Z27" s="202">
        <f>'RNG by Scenario'!Q34</f>
        <v>3.7205479452054795</v>
      </c>
      <c r="AA27" s="164"/>
      <c r="AB27" s="164"/>
      <c r="AC27" s="164"/>
      <c r="AD27" s="164"/>
      <c r="AE27" s="165">
        <f>'RNG by Scenario'!V35</f>
        <v>1.9178082191780821</v>
      </c>
      <c r="AF27" s="162">
        <v>4.74</v>
      </c>
      <c r="AG27" s="162">
        <v>4.74</v>
      </c>
      <c r="AH27" s="162">
        <v>4.74</v>
      </c>
      <c r="AI27" s="162">
        <f t="shared" si="10"/>
        <v>14.22</v>
      </c>
      <c r="AJ27" s="162">
        <v>30</v>
      </c>
      <c r="AK27" s="162">
        <v>15</v>
      </c>
      <c r="AL27" s="162">
        <v>10</v>
      </c>
      <c r="AM27" s="162">
        <v>58</v>
      </c>
      <c r="AN27" s="162">
        <v>9.2200000000000006</v>
      </c>
      <c r="AO27" s="162"/>
      <c r="AP27" s="162"/>
      <c r="AQ27" s="162"/>
      <c r="AR27" s="162"/>
      <c r="AS27" s="162">
        <v>51</v>
      </c>
      <c r="AT27" s="162">
        <f t="shared" si="9"/>
        <v>128.22</v>
      </c>
      <c r="AU27" s="167"/>
      <c r="AV27" s="168">
        <v>150.06360296316922</v>
      </c>
      <c r="AW27" s="169"/>
      <c r="AX27" s="170"/>
      <c r="BA27" s="129"/>
      <c r="BB27" s="155"/>
      <c r="BC27" s="161"/>
      <c r="BD27" s="155"/>
      <c r="BE27" s="150"/>
      <c r="BI27" s="129"/>
      <c r="BJ27" s="86"/>
    </row>
    <row r="28" spans="1:62" x14ac:dyDescent="0.25">
      <c r="A28" s="150"/>
      <c r="B28" s="16" t="s">
        <v>39</v>
      </c>
      <c r="C28" s="17"/>
      <c r="D28" s="151">
        <v>277.36700000000002</v>
      </c>
      <c r="E28" s="151">
        <f t="shared" si="7"/>
        <v>255.54299999999995</v>
      </c>
      <c r="F28" s="151">
        <v>447.05700000000002</v>
      </c>
      <c r="G28" s="152">
        <v>2.5</v>
      </c>
      <c r="H28" s="153">
        <v>85</v>
      </c>
      <c r="I28" s="154">
        <f t="shared" si="8"/>
        <v>811.92399999999998</v>
      </c>
      <c r="J28" s="155">
        <v>1146.87691</v>
      </c>
      <c r="K28" s="156">
        <f t="shared" si="11"/>
        <v>-334.95290999999997</v>
      </c>
      <c r="L28" s="157"/>
      <c r="M28" s="175">
        <v>121.039833933344</v>
      </c>
      <c r="N28" s="158"/>
      <c r="O28" s="159"/>
      <c r="P28" s="160"/>
      <c r="Q28" s="154">
        <f t="shared" si="12"/>
        <v>121.039833933344</v>
      </c>
      <c r="R28" s="161">
        <f t="shared" si="13"/>
        <v>1146.87691</v>
      </c>
      <c r="S28" s="161">
        <f t="shared" si="3"/>
        <v>989.06790384518013</v>
      </c>
      <c r="T28" s="156">
        <f t="shared" si="14"/>
        <v>-213.913076066656</v>
      </c>
      <c r="U28" s="138"/>
      <c r="W28" s="162" t="str">
        <f t="shared" si="15"/>
        <v>2044-45</v>
      </c>
      <c r="X28" s="193">
        <f t="shared" si="6"/>
        <v>118.01300000000003</v>
      </c>
      <c r="Y28" s="164"/>
      <c r="Z28" s="202">
        <f>'RNG by Scenario'!Q35</f>
        <v>3.8027397260273976</v>
      </c>
      <c r="AA28" s="164"/>
      <c r="AB28" s="164"/>
      <c r="AC28" s="164"/>
      <c r="AD28" s="164"/>
      <c r="AE28" s="165">
        <f>'RNG by Scenario'!V36</f>
        <v>1.9178082191780821</v>
      </c>
      <c r="AF28" s="162">
        <v>4.74</v>
      </c>
      <c r="AG28" s="162">
        <v>4.74</v>
      </c>
      <c r="AH28" s="162">
        <v>4.74</v>
      </c>
      <c r="AI28" s="162">
        <f t="shared" si="10"/>
        <v>14.22</v>
      </c>
      <c r="AJ28" s="162">
        <v>30</v>
      </c>
      <c r="AK28" s="162">
        <v>15</v>
      </c>
      <c r="AL28" s="162">
        <v>10</v>
      </c>
      <c r="AM28" s="162">
        <v>58</v>
      </c>
      <c r="AN28" s="162">
        <v>9.2200000000000006</v>
      </c>
      <c r="AO28" s="162"/>
      <c r="AP28" s="162"/>
      <c r="AQ28" s="162"/>
      <c r="AR28" s="162"/>
      <c r="AS28" s="162">
        <v>51</v>
      </c>
      <c r="AT28" s="162">
        <f t="shared" si="9"/>
        <v>128.22</v>
      </c>
      <c r="AU28" s="167"/>
      <c r="AV28" s="168">
        <v>157.80900615481977</v>
      </c>
      <c r="AW28" s="169"/>
      <c r="AX28" s="170"/>
      <c r="BA28" s="129"/>
      <c r="BB28" s="155"/>
      <c r="BC28" s="161"/>
      <c r="BD28" s="155"/>
      <c r="BE28" s="150"/>
      <c r="BI28" s="129"/>
      <c r="BJ28" s="86"/>
    </row>
    <row r="29" spans="1:62" x14ac:dyDescent="0.25">
      <c r="A29" s="150"/>
      <c r="B29" s="16" t="s">
        <v>40</v>
      </c>
      <c r="C29" s="17"/>
      <c r="D29" s="151">
        <v>277.36700000000002</v>
      </c>
      <c r="E29" s="151">
        <f t="shared" si="7"/>
        <v>255.54299999999995</v>
      </c>
      <c r="F29" s="151">
        <v>447.05700000000002</v>
      </c>
      <c r="G29" s="152">
        <v>2.5</v>
      </c>
      <c r="H29" s="153">
        <v>85</v>
      </c>
      <c r="I29" s="154">
        <f t="shared" si="8"/>
        <v>811.92399999999998</v>
      </c>
      <c r="J29" s="155">
        <v>1155.0855800000002</v>
      </c>
      <c r="K29" s="156">
        <f t="shared" si="11"/>
        <v>-343.16158000000019</v>
      </c>
      <c r="L29" s="157"/>
      <c r="M29" s="175">
        <v>125.719008745298</v>
      </c>
      <c r="N29" s="158"/>
      <c r="O29" s="159"/>
      <c r="P29" s="160"/>
      <c r="Q29" s="154">
        <f t="shared" si="12"/>
        <v>125.719008745298</v>
      </c>
      <c r="R29" s="161">
        <f t="shared" si="13"/>
        <v>1155.0855800000002</v>
      </c>
      <c r="S29" s="161">
        <f t="shared" si="3"/>
        <v>991.64725993999934</v>
      </c>
      <c r="T29" s="156">
        <f t="shared" si="14"/>
        <v>-217.44257125470222</v>
      </c>
      <c r="U29" s="138"/>
      <c r="W29" s="162" t="str">
        <f t="shared" si="15"/>
        <v>2045-46</v>
      </c>
      <c r="X29" s="193">
        <f t="shared" si="6"/>
        <v>118.01300000000003</v>
      </c>
      <c r="Y29" s="164"/>
      <c r="Z29" s="202">
        <f>'RNG by Scenario'!Q36</f>
        <v>3.4219178082191779</v>
      </c>
      <c r="AA29" s="164"/>
      <c r="AB29" s="164"/>
      <c r="AC29" s="164"/>
      <c r="AD29" s="164"/>
      <c r="AE29" s="165">
        <f>'RNG by Scenario'!V37</f>
        <v>2.1917808219178081</v>
      </c>
      <c r="AF29" s="162">
        <v>4.74</v>
      </c>
      <c r="AG29" s="162">
        <v>4.74</v>
      </c>
      <c r="AH29" s="162">
        <v>4.74</v>
      </c>
      <c r="AI29" s="162">
        <f t="shared" si="10"/>
        <v>14.22</v>
      </c>
      <c r="AJ29" s="162">
        <v>30</v>
      </c>
      <c r="AK29" s="162">
        <v>15</v>
      </c>
      <c r="AL29" s="162">
        <v>10</v>
      </c>
      <c r="AM29" s="162">
        <v>58</v>
      </c>
      <c r="AN29" s="162">
        <v>9.2200000000000006</v>
      </c>
      <c r="AO29" s="162"/>
      <c r="AP29" s="162"/>
      <c r="AQ29" s="162"/>
      <c r="AR29" s="162"/>
      <c r="AS29" s="162">
        <v>51</v>
      </c>
      <c r="AT29" s="162">
        <f t="shared" si="9"/>
        <v>128.22</v>
      </c>
      <c r="AU29" s="167"/>
      <c r="AV29" s="168">
        <v>163.43832006000082</v>
      </c>
      <c r="AW29" s="169"/>
      <c r="AX29" s="170"/>
      <c r="BA29" s="129"/>
      <c r="BB29" s="155"/>
      <c r="BC29" s="161"/>
      <c r="BD29" s="155"/>
      <c r="BE29" s="150"/>
      <c r="BI29" s="129"/>
      <c r="BJ29" s="86"/>
    </row>
    <row r="30" spans="1:62" x14ac:dyDescent="0.25">
      <c r="A30" s="150"/>
      <c r="B30" s="16" t="s">
        <v>42</v>
      </c>
      <c r="C30" s="17"/>
      <c r="D30" s="151">
        <v>277.36700000000002</v>
      </c>
      <c r="E30" s="151">
        <f t="shared" si="7"/>
        <v>255.54299999999995</v>
      </c>
      <c r="F30" s="151">
        <v>447.05700000000002</v>
      </c>
      <c r="G30" s="152">
        <v>2.5</v>
      </c>
      <c r="H30" s="153">
        <v>85</v>
      </c>
      <c r="I30" s="154">
        <f t="shared" si="8"/>
        <v>811.92399999999998</v>
      </c>
      <c r="J30" s="155">
        <v>1162.3530800000001</v>
      </c>
      <c r="K30" s="156">
        <f t="shared" si="11"/>
        <v>-350.42908000000011</v>
      </c>
      <c r="L30" s="157"/>
      <c r="M30" s="175">
        <v>130.39818355725299</v>
      </c>
      <c r="N30" s="158"/>
      <c r="O30" s="159"/>
      <c r="P30" s="160"/>
      <c r="Q30" s="154">
        <f t="shared" si="12"/>
        <v>130.39818355725299</v>
      </c>
      <c r="R30" s="161">
        <f t="shared" si="13"/>
        <v>1162.3530800000001</v>
      </c>
      <c r="S30" s="161">
        <f t="shared" si="3"/>
        <v>993.01555257551058</v>
      </c>
      <c r="T30" s="156">
        <f t="shared" si="14"/>
        <v>-220.03089644274712</v>
      </c>
      <c r="U30" s="138"/>
      <c r="W30" s="162" t="str">
        <f t="shared" si="15"/>
        <v>2046-47</v>
      </c>
      <c r="X30" s="193">
        <f t="shared" si="6"/>
        <v>118.01300000000003</v>
      </c>
      <c r="Y30" s="164"/>
      <c r="Z30" s="202">
        <f>'RNG by Scenario'!Q37</f>
        <v>3.0794520547945203</v>
      </c>
      <c r="AA30" s="164"/>
      <c r="AB30" s="164"/>
      <c r="AC30" s="164"/>
      <c r="AD30" s="164"/>
      <c r="AE30" s="165">
        <f>'RNG by Scenario'!V38</f>
        <v>2.1917808219178081</v>
      </c>
      <c r="AF30" s="162">
        <v>4.74</v>
      </c>
      <c r="AG30" s="162">
        <v>4.74</v>
      </c>
      <c r="AH30" s="162">
        <v>4.74</v>
      </c>
      <c r="AI30" s="162">
        <f t="shared" si="10"/>
        <v>14.22</v>
      </c>
      <c r="AJ30" s="162">
        <v>30</v>
      </c>
      <c r="AK30" s="162">
        <v>15</v>
      </c>
      <c r="AL30" s="162">
        <v>10</v>
      </c>
      <c r="AM30" s="162">
        <v>58</v>
      </c>
      <c r="AN30" s="162">
        <v>9.2200000000000006</v>
      </c>
      <c r="AO30" s="162"/>
      <c r="AP30" s="162"/>
      <c r="AQ30" s="162"/>
      <c r="AR30" s="162"/>
      <c r="AS30" s="162">
        <v>51</v>
      </c>
      <c r="AT30" s="162">
        <f t="shared" si="9"/>
        <v>128.22</v>
      </c>
      <c r="AU30" s="167"/>
      <c r="AV30" s="168">
        <v>169.33752742448954</v>
      </c>
      <c r="AW30" s="169"/>
      <c r="AX30" s="170"/>
      <c r="BA30" s="129"/>
      <c r="BB30" s="155"/>
      <c r="BC30" s="161"/>
      <c r="BD30" s="155"/>
      <c r="BE30" s="150"/>
      <c r="BI30" s="129"/>
      <c r="BJ30" s="86"/>
    </row>
    <row r="31" spans="1:62" x14ac:dyDescent="0.25">
      <c r="A31" s="150"/>
      <c r="B31" s="16" t="s">
        <v>43</v>
      </c>
      <c r="C31" s="17"/>
      <c r="D31" s="151">
        <v>277.36700000000002</v>
      </c>
      <c r="E31" s="151">
        <f t="shared" si="7"/>
        <v>255.54299999999995</v>
      </c>
      <c r="F31" s="151">
        <v>447.05700000000002</v>
      </c>
      <c r="G31" s="152">
        <v>2.5</v>
      </c>
      <c r="H31" s="153">
        <v>85</v>
      </c>
      <c r="I31" s="154">
        <f t="shared" si="8"/>
        <v>811.92399999999998</v>
      </c>
      <c r="J31" s="155">
        <v>1169.36942</v>
      </c>
      <c r="K31" s="156">
        <f t="shared" si="11"/>
        <v>-357.44542000000001</v>
      </c>
      <c r="L31" s="157"/>
      <c r="M31" s="175">
        <v>135.07735836920699</v>
      </c>
      <c r="N31" s="158"/>
      <c r="O31" s="159"/>
      <c r="P31" s="160"/>
      <c r="Q31" s="154">
        <f t="shared" si="12"/>
        <v>135.07735836920699</v>
      </c>
      <c r="R31" s="161">
        <f t="shared" si="13"/>
        <v>1169.36942</v>
      </c>
      <c r="S31" s="161">
        <f t="shared" si="3"/>
        <v>995.55286652816847</v>
      </c>
      <c r="T31" s="156">
        <f t="shared" si="14"/>
        <v>-222.36806163079302</v>
      </c>
      <c r="U31" s="138"/>
      <c r="W31" s="162" t="str">
        <f t="shared" si="15"/>
        <v>2047-48</v>
      </c>
      <c r="X31" s="193">
        <f t="shared" si="6"/>
        <v>118.01300000000003</v>
      </c>
      <c r="Y31" s="164"/>
      <c r="Z31" s="202">
        <f>'RNG by Scenario'!Q38</f>
        <v>2.7726027397260271</v>
      </c>
      <c r="AA31" s="164"/>
      <c r="AB31" s="164"/>
      <c r="AC31" s="164"/>
      <c r="AD31" s="164"/>
      <c r="AE31" s="165">
        <f>'RNG by Scenario'!V39</f>
        <v>2.1917808219178081</v>
      </c>
      <c r="AF31" s="162">
        <v>4.74</v>
      </c>
      <c r="AG31" s="162">
        <v>4.74</v>
      </c>
      <c r="AH31" s="162">
        <v>4.74</v>
      </c>
      <c r="AI31" s="162">
        <f t="shared" si="10"/>
        <v>14.22</v>
      </c>
      <c r="AJ31" s="162">
        <v>30</v>
      </c>
      <c r="AK31" s="162">
        <v>15</v>
      </c>
      <c r="AL31" s="162">
        <v>10</v>
      </c>
      <c r="AM31" s="162">
        <v>58</v>
      </c>
      <c r="AN31" s="162">
        <v>9.2200000000000006</v>
      </c>
      <c r="AO31" s="162"/>
      <c r="AP31" s="162"/>
      <c r="AQ31" s="162"/>
      <c r="AR31" s="162"/>
      <c r="AS31" s="162">
        <v>51</v>
      </c>
      <c r="AT31" s="162">
        <f t="shared" si="9"/>
        <v>128.22</v>
      </c>
      <c r="AU31" s="167"/>
      <c r="AV31" s="168">
        <v>173.8165534718315</v>
      </c>
      <c r="AW31" s="169"/>
      <c r="AX31" s="170"/>
      <c r="BA31" s="129"/>
      <c r="BB31" s="155"/>
      <c r="BC31" s="161"/>
      <c r="BD31" s="155"/>
      <c r="BE31" s="150"/>
      <c r="BI31" s="129"/>
      <c r="BJ31" s="86"/>
    </row>
    <row r="32" spans="1:62" x14ac:dyDescent="0.25">
      <c r="A32" s="150"/>
      <c r="B32" s="16" t="s">
        <v>44</v>
      </c>
      <c r="C32" s="17"/>
      <c r="D32" s="151">
        <v>277.36700000000002</v>
      </c>
      <c r="E32" s="151">
        <f t="shared" si="7"/>
        <v>255.54299999999995</v>
      </c>
      <c r="F32" s="151">
        <v>447.05700000000002</v>
      </c>
      <c r="G32" s="152">
        <v>2.5</v>
      </c>
      <c r="H32" s="153">
        <v>85</v>
      </c>
      <c r="I32" s="154">
        <f t="shared" si="8"/>
        <v>811.92399999999998</v>
      </c>
      <c r="J32" s="155">
        <v>1175.3373799999999</v>
      </c>
      <c r="K32" s="156">
        <f t="shared" si="11"/>
        <v>-363.41337999999996</v>
      </c>
      <c r="L32" s="157"/>
      <c r="M32" s="175">
        <v>139.75653318116099</v>
      </c>
      <c r="N32" s="158"/>
      <c r="O32" s="159"/>
      <c r="P32" s="160"/>
      <c r="Q32" s="154">
        <f t="shared" si="12"/>
        <v>139.75653318116099</v>
      </c>
      <c r="R32" s="161">
        <f t="shared" si="13"/>
        <v>1175.3373799999999</v>
      </c>
      <c r="S32" s="161">
        <f t="shared" si="3"/>
        <v>995.94805801451218</v>
      </c>
      <c r="T32" s="156">
        <f t="shared" si="14"/>
        <v>-223.65684681883897</v>
      </c>
      <c r="U32" s="138"/>
      <c r="W32" s="162" t="str">
        <f t="shared" si="15"/>
        <v>2048-49</v>
      </c>
      <c r="X32" s="193">
        <f t="shared" si="6"/>
        <v>118.01300000000003</v>
      </c>
      <c r="Y32" s="164"/>
      <c r="Z32" s="202">
        <f>'RNG by Scenario'!Q39</f>
        <v>2.493150684931507</v>
      </c>
      <c r="AA32" s="164"/>
      <c r="AB32" s="164"/>
      <c r="AC32" s="164"/>
      <c r="AD32" s="164"/>
      <c r="AE32" s="165">
        <f>'RNG by Scenario'!V40</f>
        <v>2.1917808219178081</v>
      </c>
      <c r="AF32" s="162">
        <v>4.74</v>
      </c>
      <c r="AG32" s="162">
        <v>4.74</v>
      </c>
      <c r="AH32" s="162">
        <v>4.74</v>
      </c>
      <c r="AI32" s="162">
        <f t="shared" si="10"/>
        <v>14.22</v>
      </c>
      <c r="AJ32" s="162">
        <v>30</v>
      </c>
      <c r="AK32" s="162">
        <v>15</v>
      </c>
      <c r="AL32" s="162">
        <v>10</v>
      </c>
      <c r="AM32" s="162">
        <v>58</v>
      </c>
      <c r="AN32" s="162">
        <v>9.2200000000000006</v>
      </c>
      <c r="AO32" s="162"/>
      <c r="AP32" s="162"/>
      <c r="AQ32" s="162"/>
      <c r="AR32" s="162"/>
      <c r="AS32" s="162">
        <v>51</v>
      </c>
      <c r="AT32" s="162">
        <f t="shared" si="9"/>
        <v>128.22</v>
      </c>
      <c r="AU32" s="167"/>
      <c r="AV32" s="168">
        <v>179.38932198548773</v>
      </c>
      <c r="AW32" s="169"/>
      <c r="AX32" s="170"/>
      <c r="BA32" s="129"/>
      <c r="BB32" s="155"/>
      <c r="BC32" s="161"/>
      <c r="BD32" s="155"/>
      <c r="BE32" s="150"/>
      <c r="BI32" s="129"/>
      <c r="BJ32" s="86"/>
    </row>
    <row r="33" spans="1:66" x14ac:dyDescent="0.25">
      <c r="A33" s="150"/>
      <c r="B33" s="16" t="s">
        <v>45</v>
      </c>
      <c r="C33" s="17"/>
      <c r="D33" s="151">
        <v>277.36700000000002</v>
      </c>
      <c r="E33" s="151">
        <f t="shared" si="7"/>
        <v>255.54299999999995</v>
      </c>
      <c r="F33" s="151">
        <v>447.05700000000002</v>
      </c>
      <c r="G33" s="152">
        <v>2.5</v>
      </c>
      <c r="H33" s="153">
        <v>85</v>
      </c>
      <c r="I33" s="154">
        <f t="shared" si="8"/>
        <v>811.92399999999998</v>
      </c>
      <c r="J33" s="155">
        <v>1182.8938000000001</v>
      </c>
      <c r="K33" s="156">
        <f t="shared" si="11"/>
        <v>-370.96980000000008</v>
      </c>
      <c r="L33" s="157"/>
      <c r="M33" s="175">
        <v>144.43570799311601</v>
      </c>
      <c r="N33" s="158"/>
      <c r="O33" s="159"/>
      <c r="P33" s="160"/>
      <c r="Q33" s="154">
        <f t="shared" si="12"/>
        <v>144.43570799311601</v>
      </c>
      <c r="R33" s="161">
        <f t="shared" si="13"/>
        <v>1182.8938000000001</v>
      </c>
      <c r="S33" s="161">
        <f t="shared" si="3"/>
        <v>999.74044728795934</v>
      </c>
      <c r="T33" s="156">
        <f t="shared" si="14"/>
        <v>-226.53409200688407</v>
      </c>
      <c r="U33" s="138"/>
      <c r="W33" s="162" t="str">
        <f t="shared" si="15"/>
        <v>2049-50</v>
      </c>
      <c r="X33" s="193">
        <f t="shared" si="6"/>
        <v>118.01300000000003</v>
      </c>
      <c r="Y33" s="164"/>
      <c r="Z33" s="202">
        <f>'RNG by Scenario'!Q40</f>
        <v>2.2438356164383562</v>
      </c>
      <c r="AA33" s="164"/>
      <c r="AB33" s="164"/>
      <c r="AC33" s="164"/>
      <c r="AD33" s="164"/>
      <c r="AE33" s="165">
        <f>'RNG by Scenario'!V41</f>
        <v>2.4657534246575343</v>
      </c>
      <c r="AF33" s="162">
        <v>4.74</v>
      </c>
      <c r="AG33" s="162">
        <v>4.74</v>
      </c>
      <c r="AH33" s="162">
        <v>4.74</v>
      </c>
      <c r="AI33" s="162">
        <f t="shared" si="10"/>
        <v>14.22</v>
      </c>
      <c r="AJ33" s="162">
        <v>30</v>
      </c>
      <c r="AK33" s="162">
        <v>15</v>
      </c>
      <c r="AL33" s="162">
        <v>10</v>
      </c>
      <c r="AM33" s="162">
        <v>58</v>
      </c>
      <c r="AN33" s="162">
        <v>9.2200000000000006</v>
      </c>
      <c r="AO33" s="162"/>
      <c r="AP33" s="162"/>
      <c r="AQ33" s="162"/>
      <c r="AR33" s="162"/>
      <c r="AS33" s="162">
        <v>51</v>
      </c>
      <c r="AT33" s="162">
        <f t="shared" si="9"/>
        <v>128.22</v>
      </c>
      <c r="AU33" s="167"/>
      <c r="AV33" s="168">
        <v>183.15335271204066</v>
      </c>
      <c r="AW33" s="169"/>
      <c r="AX33" s="170"/>
      <c r="BA33" s="129"/>
      <c r="BB33" s="155"/>
      <c r="BC33" s="161"/>
      <c r="BD33" s="155"/>
      <c r="BE33" s="150"/>
      <c r="BI33" s="129"/>
      <c r="BJ33" s="86"/>
    </row>
    <row r="34" spans="1:66" x14ac:dyDescent="0.25">
      <c r="A34" s="150"/>
      <c r="B34" s="16" t="s">
        <v>46</v>
      </c>
      <c r="C34" s="17"/>
      <c r="D34" s="151">
        <v>277.36700000000002</v>
      </c>
      <c r="E34" s="151">
        <f t="shared" si="7"/>
        <v>255.54299999999995</v>
      </c>
      <c r="F34" s="151">
        <v>447.05700000000002</v>
      </c>
      <c r="G34" s="152">
        <v>2.5</v>
      </c>
      <c r="H34" s="153">
        <v>85</v>
      </c>
      <c r="I34" s="154">
        <f>SUM(D34,F34:H34)</f>
        <v>811.92399999999998</v>
      </c>
      <c r="J34" s="155">
        <v>1189.35995</v>
      </c>
      <c r="K34" s="156">
        <f t="shared" si="11"/>
        <v>-377.43595000000005</v>
      </c>
      <c r="L34" s="157"/>
      <c r="M34" s="175">
        <v>149.11488280507001</v>
      </c>
      <c r="N34" s="158"/>
      <c r="O34" s="159"/>
      <c r="P34" s="160"/>
      <c r="Q34" s="154">
        <f t="shared" si="12"/>
        <v>149.11488280507001</v>
      </c>
      <c r="R34" s="161">
        <f t="shared" si="13"/>
        <v>1189.35995</v>
      </c>
      <c r="S34" s="161">
        <f t="shared" si="3"/>
        <v>1002.2555063808143</v>
      </c>
      <c r="T34" s="156">
        <f t="shared" si="14"/>
        <v>-228.32106719493004</v>
      </c>
      <c r="U34" s="138"/>
      <c r="W34" s="162" t="str">
        <f t="shared" si="15"/>
        <v>2050-51</v>
      </c>
      <c r="X34" s="193">
        <f t="shared" si="6"/>
        <v>118.01300000000003</v>
      </c>
      <c r="Y34" s="164"/>
      <c r="Z34" s="202">
        <f>'RNG by Scenario'!Q41</f>
        <v>2.0191780821917806</v>
      </c>
      <c r="AA34" s="164"/>
      <c r="AB34" s="164"/>
      <c r="AC34" s="164"/>
      <c r="AD34" s="164"/>
      <c r="AE34" s="165">
        <f>'RNG by Scenario'!V42</f>
        <v>2.4657534246575343</v>
      </c>
      <c r="AF34" s="162">
        <v>4.74</v>
      </c>
      <c r="AG34" s="164">
        <v>4.74</v>
      </c>
      <c r="AH34" s="164">
        <v>4.74</v>
      </c>
      <c r="AI34" s="162">
        <f t="shared" si="10"/>
        <v>14.22</v>
      </c>
      <c r="AJ34" s="162">
        <v>30</v>
      </c>
      <c r="AK34" s="162">
        <v>15</v>
      </c>
      <c r="AL34" s="162">
        <v>10</v>
      </c>
      <c r="AM34" s="162">
        <v>58</v>
      </c>
      <c r="AN34" s="162">
        <v>9.2200000000000006</v>
      </c>
      <c r="AO34" s="162"/>
      <c r="AP34" s="162"/>
      <c r="AQ34" s="162"/>
      <c r="AR34" s="162"/>
      <c r="AS34" s="162">
        <v>51</v>
      </c>
      <c r="AT34" s="162">
        <f t="shared" si="9"/>
        <v>128.22</v>
      </c>
      <c r="AU34" s="167"/>
      <c r="AV34" s="168">
        <v>187.10444361918573</v>
      </c>
      <c r="AW34" s="169"/>
      <c r="AX34" s="170"/>
      <c r="BA34" s="129"/>
      <c r="BB34" s="155"/>
      <c r="BC34" s="161"/>
      <c r="BD34" s="155"/>
      <c r="BE34" s="150"/>
      <c r="BJ34" s="86"/>
    </row>
    <row r="35" spans="1:66" x14ac:dyDescent="0.25">
      <c r="C35" s="16"/>
      <c r="AX35" s="170"/>
      <c r="BC35" s="169"/>
      <c r="BD35" s="154"/>
      <c r="BF35" s="150"/>
      <c r="BI35" s="133"/>
      <c r="BJ35" s="86"/>
      <c r="BL35" s="176"/>
      <c r="BM35" s="177"/>
      <c r="BN35" s="129"/>
    </row>
    <row r="36" spans="1:66" x14ac:dyDescent="0.25">
      <c r="B36" s="18" t="s">
        <v>31</v>
      </c>
      <c r="C36" s="113"/>
      <c r="D36" s="113"/>
      <c r="E36" s="178"/>
      <c r="F36" s="113"/>
      <c r="G36" s="18"/>
      <c r="H36" s="18"/>
      <c r="I36" s="154"/>
      <c r="J36" s="113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66"/>
      <c r="X36" s="66"/>
      <c r="Y36" s="170"/>
      <c r="Z36" s="170"/>
      <c r="AA36" s="170"/>
      <c r="AB36" s="170"/>
      <c r="AC36" s="170"/>
      <c r="AD36" s="170"/>
      <c r="AE36" s="179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66"/>
      <c r="AV36" s="66"/>
      <c r="AW36" s="66"/>
      <c r="AX36" s="170"/>
      <c r="AY36" s="66"/>
      <c r="AZ36" s="180"/>
      <c r="BA36" s="66"/>
      <c r="BB36" s="170"/>
      <c r="BC36" s="169"/>
      <c r="BD36" s="66"/>
      <c r="BF36" s="181"/>
      <c r="BI36" s="133"/>
      <c r="BJ36" s="86"/>
      <c r="BL36" s="176"/>
    </row>
    <row r="37" spans="1:66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6"/>
      <c r="X37" s="66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66"/>
      <c r="AV37" s="66"/>
      <c r="AW37" s="66"/>
      <c r="AX37" s="170"/>
      <c r="AY37" s="66"/>
      <c r="AZ37" s="180"/>
      <c r="BA37" s="66"/>
      <c r="BB37" s="170"/>
      <c r="BC37" s="169"/>
      <c r="BD37" s="66"/>
      <c r="BI37" s="133"/>
      <c r="BJ37" s="86"/>
    </row>
    <row r="38" spans="1:66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66"/>
      <c r="X38" s="66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66"/>
      <c r="AV38" s="66"/>
      <c r="AW38" s="66"/>
      <c r="AX38" s="66"/>
      <c r="AY38" s="66"/>
      <c r="AZ38" s="180"/>
      <c r="BA38" s="66"/>
      <c r="BB38" s="170"/>
      <c r="BC38" s="169"/>
      <c r="BD38" s="169"/>
      <c r="BI38" s="133"/>
      <c r="BJ38" s="86"/>
    </row>
    <row r="39" spans="1:66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66"/>
      <c r="X39" s="66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66"/>
      <c r="AV39" s="66"/>
      <c r="AW39" s="66"/>
      <c r="AX39" s="66"/>
      <c r="AY39" s="66"/>
      <c r="AZ39" s="180"/>
      <c r="BA39" s="66"/>
      <c r="BB39" s="170"/>
      <c r="BC39" s="169"/>
      <c r="BD39" s="169"/>
      <c r="BI39" s="133"/>
      <c r="BJ39" s="86"/>
    </row>
    <row r="40" spans="1:66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66"/>
      <c r="X40" s="66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66"/>
      <c r="AV40" s="66"/>
      <c r="AW40" s="66"/>
      <c r="AX40" s="66"/>
      <c r="AY40" s="66"/>
      <c r="AZ40" s="180"/>
      <c r="BA40" s="66"/>
      <c r="BB40" s="170"/>
      <c r="BC40" s="169"/>
      <c r="BD40" s="169"/>
      <c r="BI40" s="133"/>
      <c r="BJ40" s="86"/>
    </row>
    <row r="41" spans="1:66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66"/>
      <c r="X41" s="66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66"/>
      <c r="AV41" s="66"/>
      <c r="AW41" s="66"/>
      <c r="AX41" s="66"/>
      <c r="AY41" s="66"/>
      <c r="AZ41" s="180"/>
      <c r="BA41" s="66"/>
      <c r="BB41" s="170"/>
      <c r="BC41" s="169"/>
      <c r="BD41" s="169"/>
      <c r="BI41" s="133"/>
      <c r="BJ41" s="86"/>
    </row>
    <row r="42" spans="1:66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66"/>
      <c r="X42" s="66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66"/>
      <c r="AV42" s="66"/>
      <c r="AW42" s="66"/>
      <c r="AX42" s="66"/>
      <c r="AY42" s="66"/>
      <c r="AZ42" s="180"/>
      <c r="BA42" s="66"/>
      <c r="BB42" s="170"/>
      <c r="BC42" s="169"/>
      <c r="BD42" s="169"/>
      <c r="BI42" s="133"/>
      <c r="BJ42" s="86"/>
    </row>
    <row r="43" spans="1:66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66"/>
      <c r="X43" s="66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66"/>
      <c r="AV43" s="66"/>
      <c r="AW43" s="66"/>
      <c r="AX43" s="66"/>
      <c r="AY43" s="66"/>
      <c r="AZ43" s="180"/>
      <c r="BA43" s="66"/>
      <c r="BB43" s="170"/>
      <c r="BC43" s="169"/>
      <c r="BD43" s="169"/>
      <c r="BI43" s="133"/>
      <c r="BJ43" s="86"/>
    </row>
    <row r="44" spans="1:66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66"/>
      <c r="X44" s="66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66"/>
      <c r="AV44" s="66"/>
      <c r="AW44" s="66"/>
      <c r="AX44" s="66"/>
      <c r="AY44" s="66"/>
      <c r="AZ44" s="180"/>
      <c r="BA44" s="66"/>
      <c r="BB44" s="170"/>
      <c r="BC44" s="169"/>
      <c r="BD44" s="169"/>
      <c r="BI44" s="133"/>
      <c r="BJ44" s="86"/>
    </row>
    <row r="45" spans="1:66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66"/>
      <c r="X45" s="66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66"/>
      <c r="AV45" s="66"/>
      <c r="AW45" s="66"/>
      <c r="AX45" s="66"/>
      <c r="AY45" s="66"/>
      <c r="AZ45" s="180"/>
      <c r="BA45" s="66"/>
      <c r="BB45" s="170"/>
      <c r="BC45" s="169"/>
      <c r="BD45" s="169"/>
      <c r="BI45" s="133"/>
      <c r="BJ45" s="86"/>
    </row>
    <row r="46" spans="1:66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66"/>
      <c r="X46" s="66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66"/>
      <c r="AV46" s="66"/>
      <c r="AW46" s="66"/>
      <c r="AX46" s="66"/>
      <c r="AY46" s="66"/>
      <c r="AZ46" s="180"/>
      <c r="BA46" s="66"/>
      <c r="BB46" s="170"/>
      <c r="BC46" s="169"/>
      <c r="BD46" s="169"/>
      <c r="BI46" s="133"/>
      <c r="BJ46" s="86"/>
    </row>
    <row r="47" spans="1:66" x14ac:dyDescent="0.25">
      <c r="I47" s="113"/>
      <c r="J47" s="182"/>
      <c r="K47" s="183"/>
      <c r="M47" s="183"/>
      <c r="W47" s="66"/>
      <c r="X47" s="66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66"/>
      <c r="AV47" s="66"/>
      <c r="AW47" s="66"/>
      <c r="AX47" s="66"/>
      <c r="AY47" s="66"/>
      <c r="AZ47" s="180"/>
      <c r="BA47" s="66"/>
      <c r="BB47" s="66"/>
      <c r="BC47" s="169"/>
      <c r="BD47" s="169"/>
      <c r="BI47" s="133"/>
      <c r="BJ47" s="86"/>
    </row>
    <row r="48" spans="1:66" x14ac:dyDescent="0.25">
      <c r="I48" s="113"/>
      <c r="J48" s="182"/>
      <c r="K48" s="183"/>
      <c r="M48" s="183"/>
      <c r="W48" s="66"/>
      <c r="X48" s="66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66"/>
      <c r="AV48" s="66"/>
      <c r="AW48" s="66"/>
      <c r="AX48" s="66"/>
      <c r="AY48" s="66"/>
      <c r="AZ48" s="180"/>
      <c r="BA48" s="66"/>
      <c r="BB48" s="66"/>
      <c r="BC48" s="169"/>
      <c r="BD48" s="169"/>
      <c r="BI48" s="133"/>
      <c r="BJ48" s="86"/>
    </row>
    <row r="49" spans="10:62" x14ac:dyDescent="0.25">
      <c r="J49" s="183"/>
      <c r="K49" s="183"/>
      <c r="M49" s="183"/>
      <c r="W49" s="66"/>
      <c r="X49" s="66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66"/>
      <c r="AV49" s="66"/>
      <c r="AW49" s="66"/>
      <c r="AX49" s="66"/>
      <c r="AY49" s="66"/>
      <c r="AZ49" s="180"/>
      <c r="BA49" s="66"/>
      <c r="BB49" s="66"/>
      <c r="BC49" s="169"/>
      <c r="BD49" s="169"/>
      <c r="BI49" s="133"/>
      <c r="BJ49" s="86"/>
    </row>
    <row r="50" spans="10:62" x14ac:dyDescent="0.25">
      <c r="J50" s="183"/>
      <c r="K50" s="183"/>
      <c r="M50" s="183"/>
      <c r="W50" s="66"/>
      <c r="X50" s="66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66"/>
      <c r="AV50" s="66"/>
      <c r="AW50" s="66"/>
      <c r="AX50" s="66"/>
      <c r="AY50" s="66"/>
      <c r="AZ50" s="180"/>
      <c r="BA50" s="66"/>
      <c r="BB50" s="66"/>
      <c r="BC50" s="169"/>
      <c r="BD50" s="169"/>
      <c r="BI50" s="133"/>
      <c r="BJ50" s="86"/>
    </row>
    <row r="51" spans="10:62" x14ac:dyDescent="0.25">
      <c r="J51" s="183"/>
      <c r="K51" s="183"/>
      <c r="M51" s="183"/>
      <c r="W51" s="66"/>
      <c r="X51" s="66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66"/>
      <c r="AV51" s="66"/>
      <c r="AW51" s="66"/>
      <c r="AX51" s="66"/>
      <c r="AY51" s="66"/>
      <c r="AZ51" s="180"/>
      <c r="BA51" s="66"/>
      <c r="BB51" s="66"/>
      <c r="BC51" s="169"/>
      <c r="BD51" s="169"/>
      <c r="BI51" s="133"/>
      <c r="BJ51" s="86"/>
    </row>
    <row r="52" spans="10:62" x14ac:dyDescent="0.25">
      <c r="J52" s="183"/>
      <c r="K52" s="183"/>
      <c r="L52" s="184"/>
      <c r="M52" s="183"/>
      <c r="W52" s="66"/>
      <c r="X52" s="66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66"/>
      <c r="AV52" s="66"/>
      <c r="AW52" s="66"/>
      <c r="AX52" s="66"/>
      <c r="AY52" s="66"/>
      <c r="AZ52" s="180"/>
      <c r="BA52" s="66"/>
      <c r="BB52" s="66"/>
      <c r="BC52" s="169"/>
      <c r="BD52" s="169"/>
      <c r="BI52" s="133"/>
      <c r="BJ52" s="86"/>
    </row>
    <row r="53" spans="10:62" x14ac:dyDescent="0.25">
      <c r="J53" s="183"/>
      <c r="K53" s="183"/>
      <c r="L53" s="184"/>
      <c r="M53" s="183"/>
      <c r="W53" s="66"/>
      <c r="X53" s="66"/>
      <c r="Y53" s="169"/>
      <c r="Z53" s="169"/>
      <c r="AA53" s="169"/>
      <c r="AB53" s="169"/>
      <c r="AC53" s="169"/>
      <c r="AD53" s="169"/>
      <c r="AE53" s="169"/>
      <c r="AF53" s="94"/>
      <c r="AG53" s="94"/>
      <c r="AH53" s="94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66"/>
      <c r="AV53" s="66"/>
      <c r="AW53" s="66"/>
      <c r="AX53" s="66"/>
      <c r="AY53" s="66"/>
      <c r="AZ53" s="180"/>
      <c r="BA53" s="66"/>
      <c r="BB53" s="66"/>
      <c r="BC53" s="169"/>
      <c r="BD53" s="169"/>
      <c r="BI53" s="133"/>
      <c r="BJ53" s="86"/>
    </row>
    <row r="54" spans="10:62" x14ac:dyDescent="0.25">
      <c r="J54" s="183"/>
      <c r="K54" s="183"/>
      <c r="L54" s="184"/>
      <c r="M54" s="183"/>
      <c r="W54" s="66"/>
      <c r="X54" s="66"/>
      <c r="Y54" s="169"/>
      <c r="Z54" s="169"/>
      <c r="AA54" s="169"/>
      <c r="AB54" s="169"/>
      <c r="AC54" s="169"/>
      <c r="AD54" s="169"/>
      <c r="AE54" s="169"/>
      <c r="AF54" s="94"/>
      <c r="AG54" s="94"/>
      <c r="AH54" s="94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66"/>
      <c r="AV54" s="66"/>
      <c r="AW54" s="66"/>
      <c r="AX54" s="66"/>
      <c r="AY54" s="66"/>
      <c r="AZ54" s="180"/>
      <c r="BA54" s="66"/>
      <c r="BB54" s="66"/>
      <c r="BC54" s="169"/>
      <c r="BD54" s="169"/>
      <c r="BI54" s="133"/>
      <c r="BJ54" s="86"/>
    </row>
    <row r="55" spans="10:62" x14ac:dyDescent="0.25">
      <c r="J55" s="183"/>
      <c r="K55" s="183"/>
      <c r="L55" s="184"/>
      <c r="M55" s="183"/>
      <c r="W55" s="66"/>
      <c r="X55" s="66"/>
      <c r="Y55" s="169"/>
      <c r="Z55" s="169"/>
      <c r="AA55" s="169"/>
      <c r="AB55" s="169"/>
      <c r="AC55" s="169"/>
      <c r="AD55" s="169"/>
      <c r="AE55" s="179"/>
      <c r="AF55" s="94"/>
      <c r="AG55" s="94"/>
      <c r="AH55" s="94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66"/>
      <c r="AV55" s="66"/>
      <c r="AW55" s="66"/>
      <c r="AX55" s="66"/>
      <c r="AY55" s="66"/>
      <c r="AZ55" s="180"/>
      <c r="BA55" s="66"/>
      <c r="BB55" s="66"/>
      <c r="BC55" s="169"/>
      <c r="BD55" s="169"/>
      <c r="BI55" s="133"/>
      <c r="BJ55" s="86"/>
    </row>
    <row r="56" spans="10:62" x14ac:dyDescent="0.25">
      <c r="J56" s="183"/>
      <c r="K56" s="183"/>
      <c r="L56" s="184"/>
      <c r="M56" s="183"/>
      <c r="W56" s="66"/>
      <c r="X56" s="66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66"/>
      <c r="AV56" s="66"/>
      <c r="AW56" s="66"/>
      <c r="AX56" s="66"/>
      <c r="AY56" s="66"/>
      <c r="AZ56" s="180"/>
      <c r="BA56" s="66"/>
      <c r="BB56" s="66"/>
      <c r="BC56" s="169"/>
      <c r="BD56" s="169"/>
      <c r="BI56" s="133"/>
      <c r="BJ56" s="86"/>
    </row>
    <row r="57" spans="10:62" x14ac:dyDescent="0.25">
      <c r="J57" s="183"/>
      <c r="K57" s="183"/>
      <c r="M57" s="183"/>
      <c r="W57" s="66"/>
      <c r="X57" s="66"/>
      <c r="Y57" s="169"/>
      <c r="Z57" s="169"/>
      <c r="AA57" s="169"/>
      <c r="AB57" s="169"/>
      <c r="AC57" s="169"/>
      <c r="AD57" s="169"/>
      <c r="AE57" s="169"/>
      <c r="AF57" s="185"/>
      <c r="AG57" s="185"/>
      <c r="AH57" s="185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66"/>
      <c r="AV57" s="66"/>
      <c r="AW57" s="66"/>
      <c r="AX57" s="66"/>
      <c r="AY57" s="66"/>
      <c r="AZ57" s="180"/>
      <c r="BA57" s="66"/>
      <c r="BB57" s="66"/>
      <c r="BC57" s="169"/>
      <c r="BD57" s="169"/>
      <c r="BI57" s="133"/>
      <c r="BJ57" s="86"/>
    </row>
    <row r="58" spans="10:62" x14ac:dyDescent="0.25">
      <c r="J58" s="183"/>
      <c r="K58" s="183"/>
      <c r="M58" s="183"/>
      <c r="W58" s="66"/>
      <c r="X58" s="66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66"/>
      <c r="AV58" s="66"/>
      <c r="AW58" s="66"/>
      <c r="AX58" s="66"/>
      <c r="AY58" s="66"/>
      <c r="AZ58" s="180"/>
      <c r="BA58" s="66"/>
      <c r="BB58" s="66"/>
      <c r="BC58" s="169"/>
      <c r="BD58" s="169"/>
      <c r="BI58" s="133"/>
      <c r="BJ58" s="86"/>
    </row>
    <row r="59" spans="10:62" x14ac:dyDescent="0.25">
      <c r="J59" s="183"/>
      <c r="K59" s="183"/>
      <c r="M59" s="183"/>
      <c r="W59" s="66"/>
      <c r="X59" s="66"/>
      <c r="Y59" s="66"/>
      <c r="Z59" s="66"/>
      <c r="AA59" s="66"/>
      <c r="AB59" s="66"/>
      <c r="AC59" s="66"/>
      <c r="AD59" s="66"/>
      <c r="AE59" s="66"/>
      <c r="AF59" s="179"/>
      <c r="AG59" s="179"/>
      <c r="AH59" s="179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180"/>
      <c r="BA59" s="66"/>
      <c r="BB59" s="66"/>
      <c r="BC59" s="169"/>
      <c r="BD59" s="169"/>
      <c r="BE59" s="169"/>
    </row>
    <row r="60" spans="10:62" x14ac:dyDescent="0.25">
      <c r="J60" s="183"/>
      <c r="K60" s="183"/>
      <c r="M60" s="183"/>
      <c r="W60" s="65"/>
      <c r="X60" s="66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180"/>
      <c r="BA60" s="65"/>
      <c r="BB60" s="65"/>
      <c r="BC60" s="66"/>
      <c r="BD60" s="66"/>
      <c r="BE60" s="65"/>
      <c r="BF60" s="169"/>
    </row>
    <row r="61" spans="10:62" x14ac:dyDescent="0.25">
      <c r="J61" s="183"/>
      <c r="K61" s="183"/>
      <c r="M61" s="183"/>
      <c r="W61" s="65"/>
      <c r="X61" s="66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180"/>
      <c r="BA61" s="65"/>
      <c r="BB61" s="65"/>
      <c r="BC61" s="66"/>
      <c r="BD61" s="66"/>
      <c r="BE61" s="65"/>
      <c r="BF61" s="65"/>
    </row>
    <row r="62" spans="10:62" x14ac:dyDescent="0.25">
      <c r="J62" s="183"/>
      <c r="K62" s="183"/>
      <c r="M62" s="183"/>
      <c r="W62" s="65"/>
      <c r="X62" s="66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180"/>
      <c r="BA62" s="65"/>
      <c r="BB62" s="65"/>
      <c r="BC62" s="66"/>
      <c r="BD62" s="66"/>
      <c r="BE62" s="65"/>
      <c r="BF62" s="65"/>
    </row>
    <row r="63" spans="10:62" x14ac:dyDescent="0.25">
      <c r="J63" s="183"/>
      <c r="K63" s="183"/>
      <c r="M63" s="183"/>
      <c r="W63" s="186"/>
      <c r="X63" s="186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8"/>
      <c r="BA63" s="187"/>
      <c r="BB63" s="187"/>
      <c r="BC63" s="66"/>
      <c r="BD63" s="66"/>
      <c r="BE63" s="65"/>
      <c r="BF63" s="65"/>
    </row>
    <row r="64" spans="10:62" x14ac:dyDescent="0.25">
      <c r="J64" s="183"/>
      <c r="K64" s="183"/>
      <c r="M64" s="183"/>
      <c r="W64" s="66"/>
      <c r="X64" s="66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90"/>
      <c r="BA64" s="189"/>
      <c r="BB64" s="189"/>
      <c r="BC64" s="189"/>
      <c r="BD64" s="189"/>
      <c r="BE64" s="189"/>
      <c r="BF64" s="65"/>
    </row>
    <row r="65" spans="10:58" x14ac:dyDescent="0.25">
      <c r="J65" s="183"/>
      <c r="K65" s="183"/>
      <c r="M65" s="183"/>
      <c r="W65" s="66"/>
      <c r="X65" s="66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90"/>
      <c r="BA65" s="189"/>
      <c r="BB65" s="189"/>
      <c r="BC65" s="189"/>
      <c r="BD65" s="189"/>
      <c r="BE65" s="189"/>
      <c r="BF65" s="189"/>
    </row>
    <row r="66" spans="10:58" x14ac:dyDescent="0.25">
      <c r="J66" s="183"/>
      <c r="K66" s="183"/>
      <c r="W66" s="66"/>
      <c r="X66" s="66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90"/>
      <c r="BA66" s="189"/>
      <c r="BB66" s="189"/>
      <c r="BC66" s="189"/>
      <c r="BD66" s="189"/>
      <c r="BE66" s="189"/>
      <c r="BF66" s="189"/>
    </row>
    <row r="67" spans="10:58" x14ac:dyDescent="0.25">
      <c r="W67" s="66"/>
      <c r="X67" s="66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90"/>
      <c r="BA67" s="189"/>
      <c r="BB67" s="189"/>
      <c r="BC67" s="189"/>
      <c r="BD67" s="189"/>
      <c r="BE67" s="189"/>
      <c r="BF67" s="189"/>
    </row>
    <row r="68" spans="10:58" x14ac:dyDescent="0.25">
      <c r="W68" s="66"/>
      <c r="X68" s="66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90"/>
      <c r="BA68" s="189"/>
      <c r="BB68" s="189"/>
      <c r="BC68" s="189"/>
      <c r="BD68" s="189"/>
      <c r="BE68" s="189"/>
      <c r="BF68" s="189"/>
    </row>
    <row r="69" spans="10:58" x14ac:dyDescent="0.25">
      <c r="W69" s="66"/>
      <c r="X69" s="66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90"/>
      <c r="BA69" s="189"/>
      <c r="BB69" s="189"/>
      <c r="BC69" s="189"/>
      <c r="BD69" s="189"/>
      <c r="BE69" s="189"/>
      <c r="BF69" s="189"/>
    </row>
    <row r="70" spans="10:58" x14ac:dyDescent="0.25">
      <c r="W70" s="66"/>
      <c r="X70" s="66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90"/>
      <c r="BA70" s="189"/>
      <c r="BB70" s="189"/>
      <c r="BC70" s="189"/>
      <c r="BD70" s="189"/>
      <c r="BE70" s="189"/>
      <c r="BF70" s="189"/>
    </row>
    <row r="71" spans="10:58" x14ac:dyDescent="0.25">
      <c r="W71" s="66"/>
      <c r="X71" s="66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90"/>
      <c r="BA71" s="189"/>
      <c r="BB71" s="189"/>
      <c r="BC71" s="189"/>
      <c r="BD71" s="189"/>
      <c r="BE71" s="189"/>
      <c r="BF71" s="189"/>
    </row>
    <row r="72" spans="10:58" x14ac:dyDescent="0.25">
      <c r="W72" s="66"/>
      <c r="X72" s="66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90"/>
      <c r="BA72" s="189"/>
      <c r="BB72" s="189"/>
      <c r="BC72" s="189"/>
      <c r="BD72" s="189"/>
      <c r="BE72" s="189"/>
      <c r="BF72" s="189"/>
    </row>
    <row r="73" spans="10:58" x14ac:dyDescent="0.25">
      <c r="W73" s="66"/>
      <c r="X73" s="66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90"/>
      <c r="BA73" s="189"/>
      <c r="BB73" s="189"/>
      <c r="BC73" s="189"/>
      <c r="BD73" s="189"/>
      <c r="BE73" s="189"/>
      <c r="BF73" s="189"/>
    </row>
    <row r="74" spans="10:58" x14ac:dyDescent="0.25">
      <c r="W74" s="66"/>
      <c r="X74" s="66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90"/>
      <c r="BA74" s="189"/>
      <c r="BB74" s="189"/>
      <c r="BC74" s="189"/>
      <c r="BD74" s="189"/>
      <c r="BE74" s="189"/>
      <c r="BF74" s="189"/>
    </row>
    <row r="75" spans="10:58" x14ac:dyDescent="0.25">
      <c r="W75" s="66"/>
      <c r="X75" s="66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90"/>
      <c r="BA75" s="189"/>
      <c r="BB75" s="189"/>
      <c r="BC75" s="189"/>
      <c r="BD75" s="189"/>
      <c r="BE75" s="189"/>
      <c r="BF75" s="189"/>
    </row>
    <row r="76" spans="10:58" x14ac:dyDescent="0.25">
      <c r="W76" s="66"/>
      <c r="X76" s="66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90"/>
      <c r="BA76" s="189"/>
      <c r="BB76" s="189"/>
      <c r="BC76" s="189"/>
      <c r="BD76" s="189"/>
      <c r="BE76" s="189"/>
      <c r="BF76" s="189"/>
    </row>
    <row r="77" spans="10:58" x14ac:dyDescent="0.25">
      <c r="W77" s="66"/>
      <c r="X77" s="66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90"/>
      <c r="BA77" s="189"/>
      <c r="BB77" s="189"/>
      <c r="BC77" s="189"/>
      <c r="BD77" s="189"/>
      <c r="BE77" s="189"/>
      <c r="BF77" s="189"/>
    </row>
    <row r="78" spans="10:58" x14ac:dyDescent="0.25">
      <c r="W78" s="66"/>
      <c r="X78" s="66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90"/>
      <c r="BA78" s="189"/>
      <c r="BB78" s="189"/>
      <c r="BC78" s="189"/>
      <c r="BD78" s="189"/>
      <c r="BE78" s="189"/>
      <c r="BF78" s="189"/>
    </row>
    <row r="79" spans="10:58" x14ac:dyDescent="0.25">
      <c r="W79" s="66"/>
      <c r="X79" s="66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90"/>
      <c r="BA79" s="189"/>
      <c r="BB79" s="189"/>
      <c r="BC79" s="189"/>
      <c r="BD79" s="189"/>
      <c r="BE79" s="189"/>
      <c r="BF79" s="189"/>
    </row>
    <row r="80" spans="10:58" x14ac:dyDescent="0.25">
      <c r="W80" s="66"/>
      <c r="X80" s="66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90"/>
      <c r="BA80" s="189"/>
      <c r="BB80" s="189"/>
      <c r="BC80" s="189"/>
      <c r="BD80" s="189"/>
      <c r="BE80" s="189"/>
      <c r="BF80" s="189"/>
    </row>
    <row r="81" spans="23:58" x14ac:dyDescent="0.25">
      <c r="W81" s="66"/>
      <c r="X81" s="66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90"/>
      <c r="BA81" s="189"/>
      <c r="BB81" s="189"/>
      <c r="BC81" s="189"/>
      <c r="BD81" s="189"/>
      <c r="BE81" s="189"/>
      <c r="BF81" s="189"/>
    </row>
    <row r="82" spans="23:58" x14ac:dyDescent="0.25">
      <c r="W82" s="66"/>
      <c r="X82" s="66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90"/>
      <c r="BA82" s="189"/>
      <c r="BB82" s="189"/>
      <c r="BC82" s="189"/>
      <c r="BD82" s="189"/>
      <c r="BE82" s="189"/>
      <c r="BF82" s="189"/>
    </row>
    <row r="83" spans="23:58" x14ac:dyDescent="0.25">
      <c r="W83" s="66"/>
      <c r="X83" s="66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90"/>
      <c r="BA83" s="189"/>
      <c r="BB83" s="189"/>
      <c r="BC83" s="189"/>
      <c r="BD83" s="189"/>
      <c r="BE83" s="189"/>
      <c r="BF83" s="189"/>
    </row>
    <row r="84" spans="23:58" x14ac:dyDescent="0.25">
      <c r="W84" s="66"/>
      <c r="X84" s="66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90"/>
      <c r="BA84" s="189"/>
      <c r="BB84" s="189"/>
      <c r="BC84" s="189"/>
      <c r="BD84" s="189"/>
      <c r="BE84" s="189"/>
      <c r="BF84" s="189"/>
    </row>
    <row r="85" spans="23:58" x14ac:dyDescent="0.25">
      <c r="W85" s="66"/>
      <c r="X85" s="66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90"/>
      <c r="BA85" s="189"/>
      <c r="BB85" s="189"/>
      <c r="BC85" s="189"/>
      <c r="BD85" s="189"/>
      <c r="BE85" s="189"/>
      <c r="BF85" s="189"/>
    </row>
    <row r="86" spans="23:58" x14ac:dyDescent="0.25">
      <c r="W86" s="65"/>
      <c r="X86" s="66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180"/>
      <c r="BA86" s="65"/>
      <c r="BB86" s="65"/>
      <c r="BC86" s="66"/>
      <c r="BD86" s="66"/>
      <c r="BE86" s="65"/>
      <c r="BF86" s="189"/>
    </row>
    <row r="87" spans="23:58" x14ac:dyDescent="0.25">
      <c r="W87" s="65"/>
      <c r="X87" s="66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180"/>
      <c r="BA87" s="65"/>
      <c r="BB87" s="65"/>
      <c r="BC87" s="66"/>
      <c r="BD87" s="66"/>
      <c r="BE87" s="65"/>
      <c r="BF87" s="65"/>
    </row>
    <row r="88" spans="23:58" x14ac:dyDescent="0.25">
      <c r="W88" s="65"/>
      <c r="X88" s="66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180"/>
      <c r="BA88" s="65"/>
      <c r="BB88" s="65"/>
      <c r="BC88" s="66"/>
      <c r="BD88" s="66"/>
      <c r="BE88" s="65"/>
      <c r="BF88" s="65"/>
    </row>
    <row r="89" spans="23:58" x14ac:dyDescent="0.25">
      <c r="W89" s="65"/>
      <c r="X89" s="66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180"/>
      <c r="BA89" s="65"/>
      <c r="BB89" s="65"/>
      <c r="BC89" s="66"/>
      <c r="BD89" s="66"/>
      <c r="BE89" s="65"/>
      <c r="BF89" s="65"/>
    </row>
    <row r="90" spans="23:58" x14ac:dyDescent="0.25">
      <c r="W90" s="65"/>
      <c r="X90" s="66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180"/>
      <c r="BA90" s="65"/>
      <c r="BB90" s="65"/>
      <c r="BC90" s="66"/>
      <c r="BD90" s="66"/>
      <c r="BE90" s="65"/>
      <c r="BF90" s="65"/>
    </row>
    <row r="91" spans="23:58" x14ac:dyDescent="0.25">
      <c r="W91" s="65"/>
      <c r="X91" s="66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180"/>
      <c r="BA91" s="65"/>
      <c r="BB91" s="65"/>
      <c r="BC91" s="66"/>
      <c r="BD91" s="66"/>
      <c r="BE91" s="65"/>
      <c r="BF91" s="65"/>
    </row>
    <row r="92" spans="23:58" x14ac:dyDescent="0.25">
      <c r="W92" s="65"/>
      <c r="X92" s="66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180"/>
      <c r="BA92" s="65"/>
      <c r="BB92" s="65"/>
      <c r="BC92" s="66"/>
      <c r="BD92" s="66"/>
      <c r="BE92" s="65"/>
      <c r="BF92" s="65"/>
    </row>
    <row r="93" spans="23:58" x14ac:dyDescent="0.25">
      <c r="W93" s="65"/>
      <c r="X93" s="66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180"/>
      <c r="BA93" s="65"/>
      <c r="BB93" s="65"/>
      <c r="BC93" s="66"/>
      <c r="BD93" s="66"/>
      <c r="BE93" s="65"/>
      <c r="BF93" s="65"/>
    </row>
    <row r="94" spans="23:58" x14ac:dyDescent="0.25">
      <c r="W94" s="65"/>
      <c r="X94" s="66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180"/>
      <c r="BA94" s="65"/>
      <c r="BB94" s="65"/>
      <c r="BC94" s="66"/>
      <c r="BD94" s="66"/>
      <c r="BE94" s="65"/>
      <c r="BF94" s="65"/>
    </row>
    <row r="95" spans="23:58" x14ac:dyDescent="0.25">
      <c r="W95" s="65"/>
      <c r="X95" s="66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180"/>
      <c r="BA95" s="65"/>
      <c r="BB95" s="65"/>
      <c r="BC95" s="66"/>
      <c r="BD95" s="66"/>
      <c r="BE95" s="65"/>
      <c r="BF95" s="65"/>
    </row>
    <row r="96" spans="23:58" x14ac:dyDescent="0.25">
      <c r="W96" s="65"/>
      <c r="X96" s="66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180"/>
      <c r="BA96" s="65"/>
      <c r="BB96" s="65"/>
      <c r="BC96" s="66"/>
      <c r="BD96" s="66"/>
      <c r="BE96" s="65"/>
      <c r="BF96" s="65"/>
    </row>
    <row r="97" spans="23:58" x14ac:dyDescent="0.25">
      <c r="W97" s="65"/>
      <c r="X97" s="66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180"/>
      <c r="BA97" s="65"/>
      <c r="BB97" s="65"/>
      <c r="BC97" s="66"/>
      <c r="BD97" s="66"/>
      <c r="BE97" s="65"/>
      <c r="BF97" s="65"/>
    </row>
    <row r="98" spans="23:58" x14ac:dyDescent="0.25">
      <c r="W98" s="65"/>
      <c r="X98" s="66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180"/>
      <c r="BA98" s="65"/>
      <c r="BB98" s="65"/>
      <c r="BC98" s="66"/>
      <c r="BD98" s="66"/>
      <c r="BE98" s="65"/>
      <c r="BF98" s="65"/>
    </row>
    <row r="99" spans="23:58" x14ac:dyDescent="0.25">
      <c r="W99" s="65"/>
      <c r="X99" s="66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180"/>
      <c r="BA99" s="65"/>
      <c r="BB99" s="65"/>
      <c r="BC99" s="66"/>
      <c r="BD99" s="66"/>
      <c r="BE99" s="65"/>
      <c r="BF99" s="65"/>
    </row>
    <row r="100" spans="23:58" x14ac:dyDescent="0.25">
      <c r="W100" s="65"/>
      <c r="X100" s="66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180"/>
      <c r="BA100" s="65"/>
      <c r="BB100" s="65"/>
      <c r="BC100" s="66"/>
      <c r="BD100" s="66"/>
      <c r="BE100" s="65"/>
      <c r="BF100" s="65"/>
    </row>
    <row r="101" spans="23:58" x14ac:dyDescent="0.25">
      <c r="BF101" s="6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C100"/>
  <sheetViews>
    <sheetView tabSelected="1"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H14" sqref="H14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8" width="11.28515625" style="86" customWidth="1"/>
    <col min="19" max="20" width="12.42578125" style="86" customWidth="1"/>
    <col min="21" max="21" width="1.140625" style="86" customWidth="1"/>
    <col min="22" max="22" width="1" style="86" customWidth="1"/>
    <col min="23" max="24" width="11.85546875" style="86" customWidth="1"/>
    <col min="25" max="29" width="13.7109375" style="86" customWidth="1"/>
    <col min="30" max="30" width="13.28515625" style="86" customWidth="1"/>
    <col min="31" max="36" width="13.7109375" style="86" customWidth="1"/>
    <col min="37" max="47" width="12.5703125" style="86" customWidth="1"/>
    <col min="48" max="48" width="9.7109375" style="86" customWidth="1"/>
    <col min="49" max="50" width="11.42578125" style="86" customWidth="1"/>
    <col min="51" max="51" width="12.5703125" style="133" customWidth="1"/>
    <col min="52" max="53" width="8.7109375" style="86"/>
    <col min="54" max="54" width="10.5703125" style="86" customWidth="1"/>
    <col min="55" max="16384" width="8.7109375" style="86"/>
  </cols>
  <sheetData>
    <row r="1" spans="1:51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1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AU2" s="4"/>
      <c r="AV2" s="4"/>
      <c r="AW2" s="4"/>
      <c r="AX2" s="4"/>
    </row>
    <row r="3" spans="1:51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AU3" s="113"/>
      <c r="AV3" s="113"/>
      <c r="AW3" s="113"/>
      <c r="AX3" s="113"/>
    </row>
    <row r="4" spans="1:51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AU4" s="113"/>
      <c r="AV4" s="137"/>
      <c r="AW4" s="113"/>
      <c r="AX4" s="113"/>
    </row>
    <row r="5" spans="1:51" ht="35.25" customHeight="1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138"/>
      <c r="Y5" s="137"/>
      <c r="Z5" s="6"/>
      <c r="AA5" s="141"/>
      <c r="AB5" s="141"/>
      <c r="AC5" s="142"/>
      <c r="AD5" s="141"/>
      <c r="AE5" s="141"/>
      <c r="AF5" s="141"/>
      <c r="AG5" s="141"/>
      <c r="AH5" s="141"/>
      <c r="AI5" s="141"/>
      <c r="AJ5" s="141"/>
      <c r="AK5" s="21" t="s">
        <v>66</v>
      </c>
      <c r="AL5" s="21" t="s">
        <v>63</v>
      </c>
      <c r="AM5" s="21" t="s">
        <v>64</v>
      </c>
      <c r="AN5" s="21" t="s">
        <v>65</v>
      </c>
      <c r="AO5" s="21" t="s">
        <v>83</v>
      </c>
      <c r="AP5" s="21" t="s">
        <v>68</v>
      </c>
      <c r="AQ5" s="21" t="s">
        <v>67</v>
      </c>
      <c r="AR5" s="21" t="s">
        <v>84</v>
      </c>
      <c r="AS5" s="21" t="s">
        <v>69</v>
      </c>
      <c r="AT5" s="45"/>
      <c r="AU5" s="137"/>
      <c r="AW5" s="26"/>
      <c r="AX5" s="26"/>
    </row>
    <row r="6" spans="1:51" ht="75.75" customHeight="1" x14ac:dyDescent="0.25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47</v>
      </c>
      <c r="K6" s="9" t="s">
        <v>54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70</v>
      </c>
      <c r="T6" s="9" t="s">
        <v>53</v>
      </c>
      <c r="U6" s="138"/>
      <c r="W6" s="23" t="s">
        <v>3</v>
      </c>
      <c r="X6" s="23" t="s">
        <v>131</v>
      </c>
      <c r="Y6" s="27" t="s">
        <v>56</v>
      </c>
      <c r="Z6" s="28" t="s">
        <v>57</v>
      </c>
      <c r="AA6" s="28" t="s">
        <v>58</v>
      </c>
      <c r="AB6" s="28" t="s">
        <v>59</v>
      </c>
      <c r="AC6" s="28" t="s">
        <v>60</v>
      </c>
      <c r="AD6" s="29" t="s">
        <v>61</v>
      </c>
      <c r="AE6" s="24" t="s">
        <v>62</v>
      </c>
      <c r="AF6" s="19" t="s">
        <v>78</v>
      </c>
      <c r="AG6" s="19" t="s">
        <v>79</v>
      </c>
      <c r="AH6" s="19" t="s">
        <v>80</v>
      </c>
      <c r="AI6" s="19" t="s">
        <v>81</v>
      </c>
      <c r="AJ6" s="19" t="s">
        <v>9</v>
      </c>
      <c r="AK6" s="19" t="s">
        <v>71</v>
      </c>
      <c r="AL6" s="19" t="s">
        <v>72</v>
      </c>
      <c r="AM6" s="19" t="s">
        <v>73</v>
      </c>
      <c r="AN6" s="19" t="s">
        <v>74</v>
      </c>
      <c r="AO6" s="19" t="s">
        <v>82</v>
      </c>
      <c r="AP6" s="19" t="s">
        <v>75</v>
      </c>
      <c r="AQ6" s="19" t="s">
        <v>76</v>
      </c>
      <c r="AR6" s="19" t="s">
        <v>85</v>
      </c>
      <c r="AS6" s="19" t="s">
        <v>77</v>
      </c>
      <c r="AT6" s="46" t="s">
        <v>133</v>
      </c>
      <c r="AU6" s="20" t="s">
        <v>50</v>
      </c>
      <c r="AV6" s="22" t="s">
        <v>35</v>
      </c>
      <c r="AW6" s="7"/>
      <c r="AX6" s="7"/>
      <c r="AY6" s="86"/>
    </row>
    <row r="7" spans="1:51" ht="24.75" customHeight="1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"/>
      <c r="U7" s="138"/>
      <c r="W7" s="47" t="s">
        <v>13</v>
      </c>
      <c r="X7" s="47">
        <v>1</v>
      </c>
      <c r="Y7" s="48">
        <v>2</v>
      </c>
      <c r="Z7" s="47">
        <v>3</v>
      </c>
      <c r="AA7" s="48">
        <v>4</v>
      </c>
      <c r="AB7" s="47">
        <v>5</v>
      </c>
      <c r="AC7" s="48">
        <v>6</v>
      </c>
      <c r="AD7" s="47">
        <v>7</v>
      </c>
      <c r="AE7" s="48">
        <v>8</v>
      </c>
      <c r="AF7" s="47">
        <v>9</v>
      </c>
      <c r="AG7" s="48">
        <v>10</v>
      </c>
      <c r="AH7" s="47">
        <v>11</v>
      </c>
      <c r="AI7" s="48">
        <v>12</v>
      </c>
      <c r="AJ7" s="47">
        <v>13</v>
      </c>
      <c r="AK7" s="48">
        <v>14</v>
      </c>
      <c r="AL7" s="47">
        <v>15</v>
      </c>
      <c r="AM7" s="48">
        <v>16</v>
      </c>
      <c r="AN7" s="47">
        <v>17</v>
      </c>
      <c r="AO7" s="48">
        <v>18</v>
      </c>
      <c r="AP7" s="47">
        <v>19</v>
      </c>
      <c r="AQ7" s="48">
        <v>20</v>
      </c>
      <c r="AR7" s="47">
        <v>21</v>
      </c>
      <c r="AS7" s="48">
        <v>22</v>
      </c>
      <c r="AT7" s="47">
        <v>23</v>
      </c>
      <c r="AU7" s="48">
        <v>24</v>
      </c>
      <c r="AV7" s="47">
        <v>25</v>
      </c>
      <c r="AW7" s="147"/>
      <c r="AX7" s="147"/>
      <c r="AY7" s="86"/>
    </row>
    <row r="8" spans="1:51" x14ac:dyDescent="0.25">
      <c r="A8" s="150"/>
      <c r="B8" s="16" t="s">
        <v>14</v>
      </c>
      <c r="C8" s="17"/>
      <c r="D8" s="151">
        <v>464.35899999999998</v>
      </c>
      <c r="E8" s="151">
        <v>0</v>
      </c>
      <c r="F8" s="151">
        <v>447.05700000000002</v>
      </c>
      <c r="G8" s="152">
        <v>2.5</v>
      </c>
      <c r="H8" s="153">
        <v>85</v>
      </c>
      <c r="I8" s="154">
        <f t="shared" ref="I8:I34" si="0">SUM(D8:H8)</f>
        <v>998.91599999999994</v>
      </c>
      <c r="J8" s="155">
        <v>994.98421999999994</v>
      </c>
      <c r="K8" s="156">
        <f t="shared" ref="K8:K24" si="1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2">SUM(M8:P8)</f>
        <v>15.538125107818678</v>
      </c>
      <c r="R8" s="161">
        <f t="shared" ref="R8:R24" si="3">J8</f>
        <v>994.98421999999994</v>
      </c>
      <c r="S8" s="161">
        <f t="shared" ref="S8:S34" si="4">J8-AV8</f>
        <v>988.17867912214172</v>
      </c>
      <c r="T8" s="156">
        <f t="shared" ref="T8:T24" si="5">I8+Q8-R8</f>
        <v>19.469905107818704</v>
      </c>
      <c r="U8" s="138"/>
      <c r="W8" s="162" t="str">
        <f t="shared" ref="W8:W24" si="6">B8</f>
        <v>2024-25</v>
      </c>
      <c r="X8" s="193">
        <f t="shared" ref="X8:X34" si="7">523.6-(D8+SUM(AL8:AS8))</f>
        <v>59.241000000000042</v>
      </c>
      <c r="Y8" s="165">
        <f>'RNG by Scenario'!O15</f>
        <v>2.9178082191780823</v>
      </c>
      <c r="Z8" s="165">
        <f>'RNG by Scenario'!P15</f>
        <v>0</v>
      </c>
      <c r="AA8" s="165"/>
      <c r="AB8" s="165"/>
      <c r="AC8" s="165">
        <f>'RNG by Scenario'!S15</f>
        <v>0</v>
      </c>
      <c r="AD8" s="165"/>
      <c r="AE8" s="165">
        <f>'RNG by Scenario'!U15</f>
        <v>0</v>
      </c>
      <c r="AF8" s="162"/>
      <c r="AG8" s="162"/>
      <c r="AH8" s="162"/>
      <c r="AI8" s="162"/>
      <c r="AJ8" s="162"/>
      <c r="AK8" s="162">
        <v>15</v>
      </c>
      <c r="AL8" s="166"/>
      <c r="AM8" s="162"/>
      <c r="AN8" s="162"/>
      <c r="AO8" s="162"/>
      <c r="AP8" s="162"/>
      <c r="AQ8" s="162"/>
      <c r="AR8" s="162"/>
      <c r="AS8" s="162"/>
      <c r="AT8" s="162">
        <f>SUM(AL8:AS8)</f>
        <v>0</v>
      </c>
      <c r="AU8" s="167">
        <v>0</v>
      </c>
      <c r="AV8" s="168">
        <f>'L&amp;R Bal - F No Gas Growth'!AV8</f>
        <v>6.8055408778582072</v>
      </c>
      <c r="AW8" s="169"/>
      <c r="AX8" s="169"/>
      <c r="AY8" s="86"/>
    </row>
    <row r="9" spans="1:51" x14ac:dyDescent="0.25">
      <c r="A9" s="150"/>
      <c r="B9" s="16" t="s">
        <v>15</v>
      </c>
      <c r="C9" s="17"/>
      <c r="D9" s="151">
        <v>464.35899999999998</v>
      </c>
      <c r="E9" s="151">
        <v>0</v>
      </c>
      <c r="F9" s="151">
        <v>447.05700000000002</v>
      </c>
      <c r="G9" s="152">
        <v>2.5</v>
      </c>
      <c r="H9" s="153">
        <v>85</v>
      </c>
      <c r="I9" s="154">
        <f t="shared" si="0"/>
        <v>998.91599999999994</v>
      </c>
      <c r="J9" s="155">
        <v>1003.6848100000002</v>
      </c>
      <c r="K9" s="156">
        <f t="shared" si="1"/>
        <v>-4.7688100000002578</v>
      </c>
      <c r="L9" s="157"/>
      <c r="M9" s="154">
        <v>21.222035606716283</v>
      </c>
      <c r="N9" s="158"/>
      <c r="O9" s="159"/>
      <c r="P9" s="160"/>
      <c r="Q9" s="154">
        <f t="shared" si="2"/>
        <v>21.222035606716283</v>
      </c>
      <c r="R9" s="161">
        <f t="shared" si="3"/>
        <v>1003.6848100000002</v>
      </c>
      <c r="S9" s="161">
        <f t="shared" si="4"/>
        <v>989.99091880047456</v>
      </c>
      <c r="T9" s="156">
        <f t="shared" si="5"/>
        <v>16.453225606716046</v>
      </c>
      <c r="U9" s="138"/>
      <c r="W9" s="162" t="str">
        <f t="shared" si="6"/>
        <v>2025-26</v>
      </c>
      <c r="X9" s="193">
        <f t="shared" si="7"/>
        <v>59.241000000000042</v>
      </c>
      <c r="Y9" s="165">
        <f>'RNG by Scenario'!O16</f>
        <v>3.404109589041096</v>
      </c>
      <c r="Z9" s="165">
        <f>'RNG by Scenario'!P16</f>
        <v>1.5424657534246575</v>
      </c>
      <c r="AA9" s="164"/>
      <c r="AB9" s="164"/>
      <c r="AC9" s="165">
        <f>'RNG by Scenario'!S16</f>
        <v>1.095890410958904</v>
      </c>
      <c r="AD9" s="164"/>
      <c r="AE9" s="165">
        <f>'RNG by Scenario'!U16</f>
        <v>0.82191780821917804</v>
      </c>
      <c r="AF9" s="162"/>
      <c r="AG9" s="162"/>
      <c r="AH9" s="162"/>
      <c r="AI9" s="162"/>
      <c r="AJ9" s="162"/>
      <c r="AK9" s="162">
        <v>15</v>
      </c>
      <c r="AL9" s="162"/>
      <c r="AM9" s="162"/>
      <c r="AN9" s="162"/>
      <c r="AO9" s="162"/>
      <c r="AP9" s="162"/>
      <c r="AQ9" s="162"/>
      <c r="AR9" s="162"/>
      <c r="AS9" s="162"/>
      <c r="AT9" s="162">
        <f t="shared" ref="AT9:AT34" si="8">SUM(AL9:AS9)</f>
        <v>0</v>
      </c>
      <c r="AU9" s="167">
        <v>0</v>
      </c>
      <c r="AV9" s="168">
        <f>'L&amp;R Bal - F No Gas Growth'!AV9</f>
        <v>13.693891199525613</v>
      </c>
      <c r="AW9" s="169"/>
      <c r="AX9" s="169"/>
      <c r="AY9" s="86"/>
    </row>
    <row r="10" spans="1:51" x14ac:dyDescent="0.25">
      <c r="A10" s="150"/>
      <c r="B10" s="16" t="s">
        <v>16</v>
      </c>
      <c r="C10" s="17"/>
      <c r="D10" s="151">
        <v>463.77900000000005</v>
      </c>
      <c r="E10" s="151">
        <v>0</v>
      </c>
      <c r="F10" s="151">
        <v>447.05700000000002</v>
      </c>
      <c r="G10" s="152">
        <v>2.5</v>
      </c>
      <c r="H10" s="153">
        <v>85</v>
      </c>
      <c r="I10" s="154">
        <f t="shared" si="0"/>
        <v>998.33600000000001</v>
      </c>
      <c r="J10" s="155">
        <v>1011.47689</v>
      </c>
      <c r="K10" s="156">
        <f t="shared" si="1"/>
        <v>-13.140890000000013</v>
      </c>
      <c r="L10" s="157"/>
      <c r="M10" s="154">
        <v>27.129068832316101</v>
      </c>
      <c r="N10" s="158"/>
      <c r="O10" s="159"/>
      <c r="P10" s="160"/>
      <c r="Q10" s="154">
        <f t="shared" si="2"/>
        <v>27.129068832316101</v>
      </c>
      <c r="R10" s="161">
        <f t="shared" si="3"/>
        <v>1011.47689</v>
      </c>
      <c r="S10" s="161">
        <f t="shared" si="4"/>
        <v>988.60037673057002</v>
      </c>
      <c r="T10" s="156">
        <f t="shared" si="5"/>
        <v>13.988178832316066</v>
      </c>
      <c r="U10" s="138"/>
      <c r="W10" s="162" t="str">
        <f t="shared" si="6"/>
        <v>2026-27</v>
      </c>
      <c r="X10" s="193">
        <f t="shared" si="7"/>
        <v>59.82099999999997</v>
      </c>
      <c r="Y10" s="165">
        <f>'RNG by Scenario'!O17</f>
        <v>3.8356164383561646</v>
      </c>
      <c r="Z10" s="165">
        <f>'RNG by Scenario'!P17</f>
        <v>1.5424657534246575</v>
      </c>
      <c r="AA10" s="164"/>
      <c r="AB10" s="164"/>
      <c r="AC10" s="165">
        <f>'RNG by Scenario'!S17</f>
        <v>1.095890410958904</v>
      </c>
      <c r="AD10" s="164"/>
      <c r="AE10" s="165">
        <f>'RNG by Scenario'!U17</f>
        <v>0.82191780821917804</v>
      </c>
      <c r="AF10" s="162"/>
      <c r="AG10" s="162"/>
      <c r="AH10" s="162"/>
      <c r="AI10" s="162"/>
      <c r="AJ10" s="162"/>
      <c r="AK10" s="162">
        <v>15</v>
      </c>
      <c r="AL10" s="162"/>
      <c r="AM10" s="162"/>
      <c r="AN10" s="162"/>
      <c r="AO10" s="162"/>
      <c r="AP10" s="162"/>
      <c r="AQ10" s="162"/>
      <c r="AR10" s="162"/>
      <c r="AS10" s="162"/>
      <c r="AT10" s="162">
        <f t="shared" si="8"/>
        <v>0</v>
      </c>
      <c r="AU10" s="167">
        <v>0</v>
      </c>
      <c r="AV10" s="168">
        <f>'L&amp;R Bal - F No Gas Growth'!AV10</f>
        <v>22.876513269430042</v>
      </c>
      <c r="AW10" s="169"/>
      <c r="AX10" s="169"/>
      <c r="AY10" s="86"/>
    </row>
    <row r="11" spans="1:51" x14ac:dyDescent="0.25">
      <c r="A11" s="150"/>
      <c r="B11" s="16" t="s">
        <v>17</v>
      </c>
      <c r="C11" s="17"/>
      <c r="D11" s="151">
        <v>463.77900000000005</v>
      </c>
      <c r="E11" s="151">
        <v>0</v>
      </c>
      <c r="F11" s="151">
        <v>447.05700000000002</v>
      </c>
      <c r="G11" s="152">
        <v>2.5</v>
      </c>
      <c r="H11" s="153">
        <v>85</v>
      </c>
      <c r="I11" s="154">
        <f t="shared" si="0"/>
        <v>998.33600000000001</v>
      </c>
      <c r="J11" s="155">
        <v>1019.3393100000002</v>
      </c>
      <c r="K11" s="156">
        <f t="shared" si="1"/>
        <v>-21.00331000000017</v>
      </c>
      <c r="L11" s="157"/>
      <c r="M11" s="154">
        <v>33.289625157163734</v>
      </c>
      <c r="N11" s="158"/>
      <c r="O11" s="159"/>
      <c r="P11" s="160"/>
      <c r="Q11" s="154">
        <f t="shared" si="2"/>
        <v>33.289625157163734</v>
      </c>
      <c r="R11" s="161">
        <f t="shared" si="3"/>
        <v>1019.3393100000002</v>
      </c>
      <c r="S11" s="161">
        <f t="shared" si="4"/>
        <v>988.35832959410732</v>
      </c>
      <c r="T11" s="156">
        <f t="shared" si="5"/>
        <v>12.286315157163585</v>
      </c>
      <c r="U11" s="138"/>
      <c r="W11" s="162" t="str">
        <f t="shared" si="6"/>
        <v>2027-28</v>
      </c>
      <c r="X11" s="193">
        <f t="shared" si="7"/>
        <v>59.82099999999997</v>
      </c>
      <c r="Y11" s="165">
        <f>'RNG by Scenario'!O18</f>
        <v>4.10958904109589</v>
      </c>
      <c r="Z11" s="165">
        <f>'RNG by Scenario'!P18</f>
        <v>1.9698630136986301</v>
      </c>
      <c r="AA11" s="164"/>
      <c r="AB11" s="164"/>
      <c r="AC11" s="165">
        <f>'RNG by Scenario'!S18</f>
        <v>1.5753424657534247</v>
      </c>
      <c r="AD11" s="164"/>
      <c r="AE11" s="165">
        <f>'RNG by Scenario'!U18</f>
        <v>0.82191780821917804</v>
      </c>
      <c r="AF11" s="162"/>
      <c r="AG11" s="162"/>
      <c r="AH11" s="162"/>
      <c r="AI11" s="162"/>
      <c r="AJ11" s="162"/>
      <c r="AK11" s="162">
        <v>15</v>
      </c>
      <c r="AL11" s="162"/>
      <c r="AM11" s="162"/>
      <c r="AN11" s="162"/>
      <c r="AO11" s="162"/>
      <c r="AP11" s="162"/>
      <c r="AQ11" s="162"/>
      <c r="AR11" s="162"/>
      <c r="AS11" s="162"/>
      <c r="AT11" s="162">
        <f t="shared" si="8"/>
        <v>0</v>
      </c>
      <c r="AU11" s="167">
        <v>0</v>
      </c>
      <c r="AV11" s="168">
        <f>'L&amp;R Bal - F No Gas Growth'!AV11</f>
        <v>30.980980405892868</v>
      </c>
      <c r="AW11" s="169"/>
      <c r="AX11" s="169"/>
      <c r="AY11" s="86"/>
    </row>
    <row r="12" spans="1:51" x14ac:dyDescent="0.25">
      <c r="A12" s="150"/>
      <c r="B12" s="16" t="s">
        <v>18</v>
      </c>
      <c r="C12" s="17"/>
      <c r="D12" s="151">
        <v>362.51900000000001</v>
      </c>
      <c r="E12" s="151">
        <v>0</v>
      </c>
      <c r="F12" s="151">
        <v>447.05700000000002</v>
      </c>
      <c r="G12" s="152">
        <v>2.5</v>
      </c>
      <c r="H12" s="153">
        <v>85</v>
      </c>
      <c r="I12" s="154">
        <f t="shared" si="0"/>
        <v>897.07600000000002</v>
      </c>
      <c r="J12" s="155">
        <v>1026.4849200000001</v>
      </c>
      <c r="K12" s="156">
        <f t="shared" si="1"/>
        <v>-129.40892000000008</v>
      </c>
      <c r="L12" s="157"/>
      <c r="M12" s="154">
        <v>39.704912943457749</v>
      </c>
      <c r="N12" s="158"/>
      <c r="O12" s="159"/>
      <c r="P12" s="160"/>
      <c r="Q12" s="154">
        <f t="shared" si="2"/>
        <v>39.704912943457749</v>
      </c>
      <c r="R12" s="161">
        <f t="shared" si="3"/>
        <v>1026.4849200000001</v>
      </c>
      <c r="S12" s="161">
        <f t="shared" si="4"/>
        <v>986.92984535036214</v>
      </c>
      <c r="T12" s="156">
        <f t="shared" si="5"/>
        <v>-89.704007056542309</v>
      </c>
      <c r="U12" s="138"/>
      <c r="W12" s="162" t="str">
        <f t="shared" si="6"/>
        <v>2028-29</v>
      </c>
      <c r="X12" s="193">
        <f t="shared" si="7"/>
        <v>121.661</v>
      </c>
      <c r="Y12" s="165">
        <f>'RNG by Scenario'!O19</f>
        <v>4.3835616438356162</v>
      </c>
      <c r="Z12" s="165">
        <f>'RNG by Scenario'!P19</f>
        <v>2.6849315068493151</v>
      </c>
      <c r="AA12" s="164"/>
      <c r="AB12" s="164"/>
      <c r="AC12" s="165">
        <f>'RNG by Scenario'!S19</f>
        <v>1.5753424657534247</v>
      </c>
      <c r="AD12" s="164"/>
      <c r="AE12" s="165">
        <f>'RNG by Scenario'!U19</f>
        <v>0.82191780821917804</v>
      </c>
      <c r="AF12" s="162">
        <v>4.74</v>
      </c>
      <c r="AG12" s="162"/>
      <c r="AH12" s="162"/>
      <c r="AI12" s="162">
        <f>SUM(AF12:AH12)</f>
        <v>4.74</v>
      </c>
      <c r="AJ12" s="162">
        <v>30</v>
      </c>
      <c r="AK12" s="162">
        <v>15</v>
      </c>
      <c r="AL12" s="162"/>
      <c r="AM12" s="166">
        <v>39.42</v>
      </c>
      <c r="AN12" s="162"/>
      <c r="AO12" s="162"/>
      <c r="AP12" s="162"/>
      <c r="AQ12" s="166"/>
      <c r="AR12" s="166"/>
      <c r="AS12" s="162"/>
      <c r="AT12" s="162">
        <f t="shared" si="8"/>
        <v>39.42</v>
      </c>
      <c r="AU12" s="167">
        <v>0</v>
      </c>
      <c r="AV12" s="168">
        <f>'L&amp;R Bal - F No Gas Growth'!AV12</f>
        <v>39.555074649638001</v>
      </c>
      <c r="AW12" s="169"/>
      <c r="AX12" s="169"/>
      <c r="AY12" s="86"/>
    </row>
    <row r="13" spans="1:51" x14ac:dyDescent="0.25">
      <c r="A13" s="150"/>
      <c r="B13" s="16" t="s">
        <v>19</v>
      </c>
      <c r="C13" s="17"/>
      <c r="D13" s="151">
        <v>362.51900000000001</v>
      </c>
      <c r="E13" s="151">
        <v>0</v>
      </c>
      <c r="F13" s="151">
        <v>447.05700000000002</v>
      </c>
      <c r="G13" s="152">
        <v>2.5</v>
      </c>
      <c r="H13" s="153">
        <v>85</v>
      </c>
      <c r="I13" s="154">
        <f t="shared" si="0"/>
        <v>897.07600000000002</v>
      </c>
      <c r="J13" s="155">
        <v>1035.2680499999999</v>
      </c>
      <c r="K13" s="156">
        <f t="shared" si="1"/>
        <v>-138.19204999999988</v>
      </c>
      <c r="L13" s="157"/>
      <c r="M13" s="154">
        <v>46.35392727602521</v>
      </c>
      <c r="N13" s="158"/>
      <c r="O13" s="159"/>
      <c r="P13" s="160"/>
      <c r="Q13" s="154">
        <f t="shared" si="2"/>
        <v>46.35392727602521</v>
      </c>
      <c r="R13" s="161">
        <f t="shared" si="3"/>
        <v>1035.2680499999999</v>
      </c>
      <c r="S13" s="161">
        <f t="shared" si="4"/>
        <v>983.17660400575301</v>
      </c>
      <c r="T13" s="156">
        <f t="shared" si="5"/>
        <v>-91.83812272397472</v>
      </c>
      <c r="U13" s="138"/>
      <c r="W13" s="162" t="str">
        <f t="shared" si="6"/>
        <v>2029-30</v>
      </c>
      <c r="X13" s="193">
        <f t="shared" si="7"/>
        <v>121.661</v>
      </c>
      <c r="Y13" s="165">
        <f>'RNG by Scenario'!O20</f>
        <v>4.3835616438356162</v>
      </c>
      <c r="Z13" s="165">
        <f>'RNG by Scenario'!P20</f>
        <v>2.7424657534246575</v>
      </c>
      <c r="AA13" s="164"/>
      <c r="AB13" s="164"/>
      <c r="AC13" s="165">
        <f>'RNG by Scenario'!S20</f>
        <v>2.0547945205479454</v>
      </c>
      <c r="AD13" s="164"/>
      <c r="AE13" s="165">
        <f>'RNG by Scenario'!U20</f>
        <v>1.095890410958904</v>
      </c>
      <c r="AF13" s="162">
        <v>4.74</v>
      </c>
      <c r="AG13" s="162"/>
      <c r="AH13" s="162"/>
      <c r="AI13" s="162">
        <f t="shared" ref="AI13:AI34" si="9">SUM(AF13:AH13)</f>
        <v>4.74</v>
      </c>
      <c r="AJ13" s="162">
        <v>30</v>
      </c>
      <c r="AK13" s="162">
        <v>15</v>
      </c>
      <c r="AL13" s="162"/>
      <c r="AM13" s="162">
        <v>39.42</v>
      </c>
      <c r="AN13" s="162"/>
      <c r="AO13" s="162"/>
      <c r="AP13" s="162"/>
      <c r="AQ13" s="162"/>
      <c r="AR13" s="162"/>
      <c r="AS13" s="162"/>
      <c r="AT13" s="162">
        <f t="shared" si="8"/>
        <v>39.42</v>
      </c>
      <c r="AU13" s="167">
        <v>0</v>
      </c>
      <c r="AV13" s="168">
        <f>'L&amp;R Bal - F No Gas Growth'!AV13</f>
        <v>52.091445994246875</v>
      </c>
      <c r="AW13" s="169"/>
      <c r="AX13" s="169"/>
      <c r="AY13" s="86"/>
    </row>
    <row r="14" spans="1:51" x14ac:dyDescent="0.25">
      <c r="A14" s="150"/>
      <c r="B14" s="16" t="s">
        <v>20</v>
      </c>
      <c r="C14" s="17"/>
      <c r="D14" s="151">
        <v>354.46300000000002</v>
      </c>
      <c r="E14" s="151">
        <v>0</v>
      </c>
      <c r="F14" s="151">
        <v>447.05700000000002</v>
      </c>
      <c r="G14" s="152">
        <v>2.5</v>
      </c>
      <c r="H14" s="153">
        <v>85</v>
      </c>
      <c r="I14" s="154">
        <f t="shared" si="0"/>
        <v>889.02</v>
      </c>
      <c r="J14" s="155">
        <v>1043.3949500000001</v>
      </c>
      <c r="K14" s="156">
        <f t="shared" si="1"/>
        <v>-154.37495000000013</v>
      </c>
      <c r="L14" s="157"/>
      <c r="M14" s="154">
        <v>53.205362409376228</v>
      </c>
      <c r="N14" s="158"/>
      <c r="O14" s="159"/>
      <c r="P14" s="160"/>
      <c r="Q14" s="154">
        <f t="shared" si="2"/>
        <v>53.205362409376228</v>
      </c>
      <c r="R14" s="161">
        <f t="shared" si="3"/>
        <v>1043.3949500000001</v>
      </c>
      <c r="S14" s="161">
        <f t="shared" si="4"/>
        <v>982.13082979020567</v>
      </c>
      <c r="T14" s="156">
        <f t="shared" si="5"/>
        <v>-101.16958759062391</v>
      </c>
      <c r="U14" s="138"/>
      <c r="W14" s="162" t="str">
        <f t="shared" si="6"/>
        <v>2030-31</v>
      </c>
      <c r="X14" s="193">
        <f t="shared" si="7"/>
        <v>120.49700000000001</v>
      </c>
      <c r="Y14" s="165">
        <f>'RNG by Scenario'!O21</f>
        <v>4.3835616438356162</v>
      </c>
      <c r="Z14" s="165">
        <f>'RNG by Scenario'!P21</f>
        <v>2.8027397260273976</v>
      </c>
      <c r="AA14" s="164"/>
      <c r="AB14" s="164"/>
      <c r="AC14" s="165">
        <f>'RNG by Scenario'!S21</f>
        <v>2.0547945205479454</v>
      </c>
      <c r="AD14" s="164"/>
      <c r="AE14" s="165">
        <f>'RNG by Scenario'!U21</f>
        <v>1.095890410958904</v>
      </c>
      <c r="AF14" s="162">
        <v>4.74</v>
      </c>
      <c r="AG14" s="162">
        <v>4.74</v>
      </c>
      <c r="AH14" s="162"/>
      <c r="AI14" s="162">
        <f t="shared" si="9"/>
        <v>9.48</v>
      </c>
      <c r="AJ14" s="162">
        <v>30</v>
      </c>
      <c r="AK14" s="162">
        <v>15</v>
      </c>
      <c r="AL14" s="162"/>
      <c r="AM14" s="162">
        <v>39.42</v>
      </c>
      <c r="AN14" s="166">
        <v>9.2200000000000006</v>
      </c>
      <c r="AO14" s="166"/>
      <c r="AP14" s="162"/>
      <c r="AQ14" s="162"/>
      <c r="AR14" s="162"/>
      <c r="AS14" s="162"/>
      <c r="AT14" s="162">
        <f t="shared" si="8"/>
        <v>48.64</v>
      </c>
      <c r="AU14" s="167">
        <v>0</v>
      </c>
      <c r="AV14" s="168">
        <f>'L&amp;R Bal - F No Gas Growth'!AV14</f>
        <v>61.264120209794399</v>
      </c>
      <c r="AW14" s="169"/>
      <c r="AX14" s="169"/>
      <c r="AY14" s="86"/>
    </row>
    <row r="15" spans="1:51" x14ac:dyDescent="0.25">
      <c r="A15" s="150"/>
      <c r="B15" s="16" t="s">
        <v>21</v>
      </c>
      <c r="C15" s="17"/>
      <c r="D15" s="151">
        <v>354.46300000000002</v>
      </c>
      <c r="E15" s="151">
        <v>0</v>
      </c>
      <c r="F15" s="151">
        <v>447.05700000000002</v>
      </c>
      <c r="G15" s="152">
        <v>2.5</v>
      </c>
      <c r="H15" s="153">
        <v>85</v>
      </c>
      <c r="I15" s="154">
        <f t="shared" si="0"/>
        <v>889.02</v>
      </c>
      <c r="J15" s="155">
        <v>1051.55927</v>
      </c>
      <c r="K15" s="156">
        <f t="shared" si="1"/>
        <v>-162.53926999999999</v>
      </c>
      <c r="L15" s="157"/>
      <c r="M15" s="154">
        <v>60.301475870693764</v>
      </c>
      <c r="N15" s="158"/>
      <c r="O15" s="159"/>
      <c r="P15" s="160"/>
      <c r="Q15" s="154">
        <f t="shared" si="2"/>
        <v>60.301475870693764</v>
      </c>
      <c r="R15" s="161">
        <f t="shared" si="3"/>
        <v>1051.55927</v>
      </c>
      <c r="S15" s="161">
        <f t="shared" si="4"/>
        <v>980.58622143281127</v>
      </c>
      <c r="T15" s="156">
        <f t="shared" si="5"/>
        <v>-102.23779412930617</v>
      </c>
      <c r="U15" s="138"/>
      <c r="W15" s="162" t="str">
        <f t="shared" si="6"/>
        <v>2031-32</v>
      </c>
      <c r="X15" s="193">
        <f t="shared" si="7"/>
        <v>120.49700000000001</v>
      </c>
      <c r="Y15" s="165">
        <f>'RNG by Scenario'!O22</f>
        <v>4.3835616438356162</v>
      </c>
      <c r="Z15" s="165">
        <f>'RNG by Scenario'!P22</f>
        <v>2.8657534246575342</v>
      </c>
      <c r="AA15" s="164"/>
      <c r="AB15" s="164"/>
      <c r="AC15" s="165">
        <f>'RNG by Scenario'!S22</f>
        <v>2.7397260273972601</v>
      </c>
      <c r="AD15" s="164"/>
      <c r="AE15" s="165">
        <f>'RNG by Scenario'!U22</f>
        <v>1.095890410958904</v>
      </c>
      <c r="AF15" s="162">
        <v>4.74</v>
      </c>
      <c r="AG15" s="162">
        <v>4.74</v>
      </c>
      <c r="AH15" s="162"/>
      <c r="AI15" s="162">
        <f t="shared" si="9"/>
        <v>9.48</v>
      </c>
      <c r="AJ15" s="162">
        <v>30</v>
      </c>
      <c r="AK15" s="162">
        <v>15</v>
      </c>
      <c r="AL15" s="162"/>
      <c r="AM15" s="162">
        <v>39.42</v>
      </c>
      <c r="AN15" s="162">
        <v>9.2200000000000006</v>
      </c>
      <c r="AO15" s="162"/>
      <c r="AP15" s="162"/>
      <c r="AQ15" s="162"/>
      <c r="AR15" s="162"/>
      <c r="AS15" s="162"/>
      <c r="AT15" s="162">
        <f t="shared" si="8"/>
        <v>48.64</v>
      </c>
      <c r="AU15" s="167">
        <v>0</v>
      </c>
      <c r="AV15" s="168">
        <f>'L&amp;R Bal - F No Gas Growth'!AV15</f>
        <v>70.973048567188698</v>
      </c>
      <c r="AW15" s="169"/>
      <c r="AX15" s="169"/>
      <c r="AY15" s="86"/>
    </row>
    <row r="16" spans="1:51" x14ac:dyDescent="0.25">
      <c r="A16" s="150"/>
      <c r="B16" s="16" t="s">
        <v>22</v>
      </c>
      <c r="C16" s="17"/>
      <c r="D16" s="151">
        <v>353.303</v>
      </c>
      <c r="E16" s="151">
        <v>0</v>
      </c>
      <c r="F16" s="151">
        <v>447.05700000000002</v>
      </c>
      <c r="G16" s="152">
        <v>2.5</v>
      </c>
      <c r="H16" s="153">
        <v>85</v>
      </c>
      <c r="I16" s="154">
        <f t="shared" si="0"/>
        <v>887.86</v>
      </c>
      <c r="J16" s="155">
        <v>1058.63858</v>
      </c>
      <c r="K16" s="156">
        <f t="shared" si="1"/>
        <v>-170.77858000000003</v>
      </c>
      <c r="L16" s="157"/>
      <c r="M16" s="154">
        <v>64.697841299247429</v>
      </c>
      <c r="N16" s="158"/>
      <c r="O16" s="159"/>
      <c r="P16" s="160"/>
      <c r="Q16" s="154">
        <f t="shared" si="2"/>
        <v>64.697841299247429</v>
      </c>
      <c r="R16" s="161">
        <f t="shared" si="3"/>
        <v>1058.63858</v>
      </c>
      <c r="S16" s="161">
        <f t="shared" si="4"/>
        <v>971.61178839957165</v>
      </c>
      <c r="T16" s="156">
        <f t="shared" si="5"/>
        <v>-106.08073870075259</v>
      </c>
      <c r="U16" s="138"/>
      <c r="W16" s="162" t="str">
        <f t="shared" si="6"/>
        <v>2032-33</v>
      </c>
      <c r="X16" s="193">
        <f t="shared" si="7"/>
        <v>121.65700000000004</v>
      </c>
      <c r="Y16" s="165">
        <f>'RNG by Scenario'!O23</f>
        <v>4.3835616438356162</v>
      </c>
      <c r="Z16" s="165">
        <f>'RNG by Scenario'!P23</f>
        <v>2.9287671232876713</v>
      </c>
      <c r="AA16" s="164"/>
      <c r="AB16" s="164"/>
      <c r="AC16" s="165">
        <f>'RNG by Scenario'!S23</f>
        <v>2.7397260273972601</v>
      </c>
      <c r="AD16" s="164"/>
      <c r="AE16" s="165">
        <f>'RNG by Scenario'!U23</f>
        <v>1.095890410958904</v>
      </c>
      <c r="AF16" s="162">
        <v>4.74</v>
      </c>
      <c r="AG16" s="162">
        <v>4.74</v>
      </c>
      <c r="AH16" s="162">
        <v>4.74</v>
      </c>
      <c r="AI16" s="162">
        <f t="shared" si="9"/>
        <v>14.22</v>
      </c>
      <c r="AJ16" s="162">
        <v>30</v>
      </c>
      <c r="AK16" s="162">
        <v>15</v>
      </c>
      <c r="AL16" s="162"/>
      <c r="AM16" s="162">
        <v>39.42</v>
      </c>
      <c r="AN16" s="162">
        <v>9.2200000000000006</v>
      </c>
      <c r="AO16" s="162"/>
      <c r="AP16" s="162"/>
      <c r="AQ16" s="162"/>
      <c r="AR16" s="162"/>
      <c r="AS16" s="162"/>
      <c r="AT16" s="162">
        <f t="shared" si="8"/>
        <v>48.64</v>
      </c>
      <c r="AU16" s="167">
        <v>0</v>
      </c>
      <c r="AV16" s="168">
        <f>'L&amp;R Bal - F No Gas Growth'!AV16</f>
        <v>87.026791600428339</v>
      </c>
      <c r="AW16" s="169"/>
      <c r="AX16" s="169"/>
      <c r="AY16" s="86"/>
    </row>
    <row r="17" spans="1:51" x14ac:dyDescent="0.25">
      <c r="A17" s="150"/>
      <c r="B17" s="16" t="s">
        <v>23</v>
      </c>
      <c r="C17" s="17"/>
      <c r="D17" s="151">
        <v>277.36700000000002</v>
      </c>
      <c r="E17" s="151">
        <v>0</v>
      </c>
      <c r="F17" s="151">
        <v>447.05700000000002</v>
      </c>
      <c r="G17" s="152">
        <v>2.5</v>
      </c>
      <c r="H17" s="153">
        <v>85</v>
      </c>
      <c r="I17" s="154">
        <f t="shared" si="0"/>
        <v>811.92399999999998</v>
      </c>
      <c r="J17" s="155">
        <v>1067.06105</v>
      </c>
      <c r="K17" s="156">
        <f t="shared" si="1"/>
        <v>-255.13705000000004</v>
      </c>
      <c r="L17" s="157"/>
      <c r="M17" s="154">
        <v>69.270096037161764</v>
      </c>
      <c r="N17" s="158"/>
      <c r="O17" s="159"/>
      <c r="P17" s="160"/>
      <c r="Q17" s="154">
        <f t="shared" si="2"/>
        <v>69.270096037161764</v>
      </c>
      <c r="R17" s="161">
        <f t="shared" si="3"/>
        <v>1067.06105</v>
      </c>
      <c r="S17" s="161">
        <f t="shared" si="4"/>
        <v>969.96997573282908</v>
      </c>
      <c r="T17" s="156">
        <f t="shared" si="5"/>
        <v>-185.86695396283824</v>
      </c>
      <c r="U17" s="138"/>
      <c r="W17" s="162" t="str">
        <f t="shared" si="6"/>
        <v>2033-34</v>
      </c>
      <c r="X17" s="193">
        <f t="shared" si="7"/>
        <v>121.81299999999999</v>
      </c>
      <c r="Y17" s="165">
        <f>'RNG by Scenario'!O24</f>
        <v>4.3835616438356162</v>
      </c>
      <c r="Z17" s="165">
        <f>'RNG by Scenario'!P24</f>
        <v>2.9917808219178084</v>
      </c>
      <c r="AA17" s="164"/>
      <c r="AB17" s="164"/>
      <c r="AC17" s="165">
        <f>'RNG by Scenario'!S24</f>
        <v>3.0136986301369864</v>
      </c>
      <c r="AD17" s="164"/>
      <c r="AE17" s="165">
        <f>'RNG by Scenario'!U24</f>
        <v>1.3698630136986301</v>
      </c>
      <c r="AF17" s="162">
        <v>4.74</v>
      </c>
      <c r="AG17" s="162">
        <v>4.74</v>
      </c>
      <c r="AH17" s="162">
        <v>4.74</v>
      </c>
      <c r="AI17" s="162">
        <f t="shared" si="9"/>
        <v>14.22</v>
      </c>
      <c r="AJ17" s="162">
        <v>30</v>
      </c>
      <c r="AK17" s="162">
        <v>15</v>
      </c>
      <c r="AL17" s="162"/>
      <c r="AM17" s="162">
        <v>39.42</v>
      </c>
      <c r="AN17" s="162">
        <v>9.2200000000000006</v>
      </c>
      <c r="AO17" s="162"/>
      <c r="AP17" s="162"/>
      <c r="AQ17" s="162"/>
      <c r="AR17" s="162"/>
      <c r="AS17" s="166">
        <v>75.78</v>
      </c>
      <c r="AT17" s="162">
        <f t="shared" si="8"/>
        <v>124.42</v>
      </c>
      <c r="AU17" s="167">
        <v>0</v>
      </c>
      <c r="AV17" s="168">
        <f>'L&amp;R Bal - F No Gas Growth'!AV17</f>
        <v>97.091074267170953</v>
      </c>
      <c r="AW17" s="169"/>
      <c r="AX17" s="169"/>
      <c r="AY17" s="86"/>
    </row>
    <row r="18" spans="1:51" x14ac:dyDescent="0.25">
      <c r="A18" s="150"/>
      <c r="B18" s="16" t="s">
        <v>24</v>
      </c>
      <c r="C18" s="17"/>
      <c r="D18" s="151">
        <v>277.36700000000002</v>
      </c>
      <c r="E18" s="151">
        <v>0</v>
      </c>
      <c r="F18" s="151">
        <v>447.05700000000002</v>
      </c>
      <c r="G18" s="152">
        <v>2.5</v>
      </c>
      <c r="H18" s="153">
        <v>85</v>
      </c>
      <c r="I18" s="154">
        <f t="shared" si="0"/>
        <v>811.92399999999998</v>
      </c>
      <c r="J18" s="155">
        <v>1074.4459299999999</v>
      </c>
      <c r="K18" s="156">
        <f t="shared" si="1"/>
        <v>-262.52192999999988</v>
      </c>
      <c r="L18" s="157"/>
      <c r="M18" s="154">
        <v>73.961063497843298</v>
      </c>
      <c r="N18" s="158"/>
      <c r="O18" s="159"/>
      <c r="P18" s="160"/>
      <c r="Q18" s="154">
        <f t="shared" si="2"/>
        <v>73.961063497843298</v>
      </c>
      <c r="R18" s="161">
        <f t="shared" si="3"/>
        <v>1074.4459299999999</v>
      </c>
      <c r="S18" s="161">
        <f t="shared" si="4"/>
        <v>972.78534992828531</v>
      </c>
      <c r="T18" s="156">
        <f t="shared" si="5"/>
        <v>-188.56086650215661</v>
      </c>
      <c r="U18" s="138"/>
      <c r="W18" s="162" t="str">
        <f t="shared" si="6"/>
        <v>2034-35</v>
      </c>
      <c r="X18" s="193">
        <f t="shared" si="7"/>
        <v>121.81299999999999</v>
      </c>
      <c r="Y18" s="165">
        <f>'RNG by Scenario'!O25</f>
        <v>4.3835616438356162</v>
      </c>
      <c r="Z18" s="165">
        <f>'RNG by Scenario'!P25</f>
        <v>3.0575342465753423</v>
      </c>
      <c r="AA18" s="164"/>
      <c r="AB18" s="164"/>
      <c r="AC18" s="165">
        <f>'RNG by Scenario'!S25</f>
        <v>3.0136986301369864</v>
      </c>
      <c r="AD18" s="164"/>
      <c r="AE18" s="165">
        <f>'RNG by Scenario'!U25</f>
        <v>1.3698630136986301</v>
      </c>
      <c r="AF18" s="162">
        <v>4.74</v>
      </c>
      <c r="AG18" s="162">
        <v>4.74</v>
      </c>
      <c r="AH18" s="162">
        <v>4.74</v>
      </c>
      <c r="AI18" s="162">
        <f t="shared" si="9"/>
        <v>14.22</v>
      </c>
      <c r="AJ18" s="162">
        <v>30</v>
      </c>
      <c r="AK18" s="162">
        <v>15</v>
      </c>
      <c r="AL18" s="162"/>
      <c r="AM18" s="162">
        <v>39.42</v>
      </c>
      <c r="AN18" s="162">
        <v>9.2200000000000006</v>
      </c>
      <c r="AO18" s="162"/>
      <c r="AP18" s="162"/>
      <c r="AQ18" s="162"/>
      <c r="AR18" s="162"/>
      <c r="AS18" s="162">
        <v>75.78</v>
      </c>
      <c r="AT18" s="162">
        <f t="shared" si="8"/>
        <v>124.42</v>
      </c>
      <c r="AU18" s="167">
        <v>0</v>
      </c>
      <c r="AV18" s="168">
        <f>'L&amp;R Bal - F No Gas Growth'!AV18</f>
        <v>101.66058007171461</v>
      </c>
      <c r="AW18" s="169"/>
      <c r="AX18" s="169"/>
      <c r="AY18" s="86"/>
    </row>
    <row r="19" spans="1:51" x14ac:dyDescent="0.25">
      <c r="A19" s="150"/>
      <c r="B19" s="16" t="s">
        <v>25</v>
      </c>
      <c r="C19" s="17"/>
      <c r="D19" s="151">
        <v>277.36700000000002</v>
      </c>
      <c r="E19" s="151">
        <v>0</v>
      </c>
      <c r="F19" s="151">
        <v>447.05700000000002</v>
      </c>
      <c r="G19" s="152">
        <v>2.5</v>
      </c>
      <c r="H19" s="153">
        <v>85</v>
      </c>
      <c r="I19" s="154">
        <f t="shared" si="0"/>
        <v>811.92399999999998</v>
      </c>
      <c r="J19" s="155">
        <v>1081.79108</v>
      </c>
      <c r="K19" s="156">
        <f t="shared" si="1"/>
        <v>-269.86707999999999</v>
      </c>
      <c r="L19" s="157"/>
      <c r="M19" s="154">
        <v>78.737891361682856</v>
      </c>
      <c r="N19" s="158"/>
      <c r="O19" s="159"/>
      <c r="P19" s="160"/>
      <c r="Q19" s="154">
        <f t="shared" si="2"/>
        <v>78.737891361682856</v>
      </c>
      <c r="R19" s="161">
        <f t="shared" si="3"/>
        <v>1081.79108</v>
      </c>
      <c r="S19" s="161">
        <f t="shared" si="4"/>
        <v>975.86826135478441</v>
      </c>
      <c r="T19" s="156">
        <f t="shared" si="5"/>
        <v>-191.12918863831715</v>
      </c>
      <c r="U19" s="138"/>
      <c r="W19" s="162" t="str">
        <f t="shared" si="6"/>
        <v>2035-36</v>
      </c>
      <c r="X19" s="193">
        <f t="shared" si="7"/>
        <v>121.81299999999999</v>
      </c>
      <c r="Y19" s="165">
        <f>'RNG by Scenario'!O26</f>
        <v>4.3835616438356162</v>
      </c>
      <c r="Z19" s="165">
        <f>'RNG by Scenario'!P26</f>
        <v>3.1260273972602741</v>
      </c>
      <c r="AA19" s="164"/>
      <c r="AB19" s="164"/>
      <c r="AC19" s="165">
        <f>'RNG by Scenario'!S26</f>
        <v>3.2876712328767121</v>
      </c>
      <c r="AD19" s="164"/>
      <c r="AE19" s="165">
        <f>'RNG by Scenario'!U26</f>
        <v>1.3698630136986301</v>
      </c>
      <c r="AF19" s="162">
        <v>4.74</v>
      </c>
      <c r="AG19" s="162">
        <v>4.74</v>
      </c>
      <c r="AH19" s="162">
        <v>4.74</v>
      </c>
      <c r="AI19" s="162">
        <f t="shared" si="9"/>
        <v>14.22</v>
      </c>
      <c r="AJ19" s="162">
        <v>30</v>
      </c>
      <c r="AK19" s="162">
        <v>15</v>
      </c>
      <c r="AL19" s="162"/>
      <c r="AM19" s="162">
        <v>39.42</v>
      </c>
      <c r="AN19" s="162">
        <v>9.2200000000000006</v>
      </c>
      <c r="AO19" s="162"/>
      <c r="AP19" s="162"/>
      <c r="AQ19" s="162"/>
      <c r="AR19" s="162"/>
      <c r="AS19" s="162">
        <v>75.78</v>
      </c>
      <c r="AT19" s="162">
        <f t="shared" si="8"/>
        <v>124.42</v>
      </c>
      <c r="AU19" s="167">
        <v>0</v>
      </c>
      <c r="AV19" s="168">
        <f>'L&amp;R Bal - F No Gas Growth'!AV19</f>
        <v>105.92281864521557</v>
      </c>
      <c r="AW19" s="169"/>
      <c r="AX19" s="169"/>
      <c r="AY19" s="86"/>
    </row>
    <row r="20" spans="1:51" x14ac:dyDescent="0.25">
      <c r="A20" s="150"/>
      <c r="B20" s="16" t="s">
        <v>26</v>
      </c>
      <c r="C20" s="17"/>
      <c r="D20" s="151">
        <v>277.36700000000002</v>
      </c>
      <c r="E20" s="151">
        <v>0</v>
      </c>
      <c r="F20" s="151">
        <v>447.05700000000002</v>
      </c>
      <c r="G20" s="152">
        <v>2.5</v>
      </c>
      <c r="H20" s="153">
        <v>85</v>
      </c>
      <c r="I20" s="154">
        <f t="shared" si="0"/>
        <v>811.92399999999998</v>
      </c>
      <c r="J20" s="155">
        <v>1088.3149900000001</v>
      </c>
      <c r="K20" s="156">
        <f t="shared" si="1"/>
        <v>-276.3909900000001</v>
      </c>
      <c r="L20" s="157"/>
      <c r="M20" s="154">
        <v>83.436153129403692</v>
      </c>
      <c r="N20" s="158"/>
      <c r="O20" s="159"/>
      <c r="P20" s="160"/>
      <c r="Q20" s="154">
        <f t="shared" si="2"/>
        <v>83.436153129403692</v>
      </c>
      <c r="R20" s="161">
        <f t="shared" si="3"/>
        <v>1088.3149900000001</v>
      </c>
      <c r="S20" s="161">
        <f t="shared" si="4"/>
        <v>978.07479083186342</v>
      </c>
      <c r="T20" s="156">
        <f t="shared" si="5"/>
        <v>-192.95483687059641</v>
      </c>
      <c r="U20" s="138"/>
      <c r="W20" s="162" t="str">
        <f t="shared" si="6"/>
        <v>2036-37</v>
      </c>
      <c r="X20" s="193">
        <f t="shared" si="7"/>
        <v>121.81299999999999</v>
      </c>
      <c r="Y20" s="165">
        <f>'RNG by Scenario'!O27</f>
        <v>4.1643835616438354</v>
      </c>
      <c r="Z20" s="165">
        <f>'RNG by Scenario'!P27</f>
        <v>3.1945205479452055</v>
      </c>
      <c r="AA20" s="164"/>
      <c r="AB20" s="164"/>
      <c r="AC20" s="165">
        <f>'RNG by Scenario'!S27</f>
        <v>3.2876712328767121</v>
      </c>
      <c r="AD20" s="164"/>
      <c r="AE20" s="165">
        <f>'RNG by Scenario'!U27</f>
        <v>1.3698630136986301</v>
      </c>
      <c r="AF20" s="162">
        <v>4.74</v>
      </c>
      <c r="AG20" s="162">
        <v>4.74</v>
      </c>
      <c r="AH20" s="162">
        <v>4.74</v>
      </c>
      <c r="AI20" s="162">
        <f t="shared" si="9"/>
        <v>14.22</v>
      </c>
      <c r="AJ20" s="162">
        <v>30</v>
      </c>
      <c r="AK20" s="162">
        <v>15</v>
      </c>
      <c r="AL20" s="162"/>
      <c r="AM20" s="162">
        <v>39.42</v>
      </c>
      <c r="AN20" s="162">
        <v>9.2200000000000006</v>
      </c>
      <c r="AO20" s="162"/>
      <c r="AP20" s="162"/>
      <c r="AQ20" s="162"/>
      <c r="AR20" s="162"/>
      <c r="AS20" s="162">
        <v>75.78</v>
      </c>
      <c r="AT20" s="162">
        <f t="shared" si="8"/>
        <v>124.42</v>
      </c>
      <c r="AU20" s="167">
        <v>0</v>
      </c>
      <c r="AV20" s="168">
        <f>'L&amp;R Bal - F No Gas Growth'!AV20</f>
        <v>110.24019916813663</v>
      </c>
      <c r="AW20" s="169"/>
      <c r="AX20" s="169"/>
      <c r="AY20" s="86"/>
    </row>
    <row r="21" spans="1:51" x14ac:dyDescent="0.25">
      <c r="A21" s="150"/>
      <c r="B21" s="16" t="s">
        <v>27</v>
      </c>
      <c r="C21" s="17"/>
      <c r="D21" s="151">
        <v>277.36700000000002</v>
      </c>
      <c r="E21" s="151">
        <v>0</v>
      </c>
      <c r="F21" s="151">
        <v>447.05700000000002</v>
      </c>
      <c r="G21" s="152">
        <v>2.5</v>
      </c>
      <c r="H21" s="153">
        <v>85</v>
      </c>
      <c r="I21" s="154">
        <f t="shared" si="0"/>
        <v>811.92399999999998</v>
      </c>
      <c r="J21" s="155">
        <v>1096.5153700000001</v>
      </c>
      <c r="K21" s="156">
        <f t="shared" si="1"/>
        <v>-284.5913700000001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3"/>
        <v>1096.5153700000001</v>
      </c>
      <c r="S21" s="161">
        <f t="shared" si="4"/>
        <v>982.63434207958665</v>
      </c>
      <c r="T21" s="156">
        <f t="shared" si="5"/>
        <v>-196.40918883356289</v>
      </c>
      <c r="U21" s="138"/>
      <c r="W21" s="162" t="str">
        <f t="shared" si="6"/>
        <v>2037-38</v>
      </c>
      <c r="X21" s="193">
        <f t="shared" si="7"/>
        <v>121.81299999999999</v>
      </c>
      <c r="Y21" s="165">
        <f>'RNG by Scenario'!O28</f>
        <v>3.945205479452055</v>
      </c>
      <c r="Z21" s="165">
        <f>'RNG by Scenario'!P28</f>
        <v>3.2657534246575342</v>
      </c>
      <c r="AA21" s="164"/>
      <c r="AB21" s="164"/>
      <c r="AC21" s="165">
        <f>'RNG by Scenario'!S28</f>
        <v>3.5616438356164384</v>
      </c>
      <c r="AD21" s="164"/>
      <c r="AE21" s="165">
        <f>'RNG by Scenario'!U28</f>
        <v>1.6438356164383561</v>
      </c>
      <c r="AF21" s="162">
        <v>4.74</v>
      </c>
      <c r="AG21" s="162">
        <v>4.74</v>
      </c>
      <c r="AH21" s="162">
        <v>4.74</v>
      </c>
      <c r="AI21" s="162">
        <f t="shared" si="9"/>
        <v>14.22</v>
      </c>
      <c r="AJ21" s="162">
        <v>30</v>
      </c>
      <c r="AK21" s="162">
        <v>15</v>
      </c>
      <c r="AL21" s="162"/>
      <c r="AM21" s="162">
        <v>39.42</v>
      </c>
      <c r="AN21" s="162">
        <v>9.2200000000000006</v>
      </c>
      <c r="AO21" s="162"/>
      <c r="AP21" s="162"/>
      <c r="AQ21" s="162"/>
      <c r="AR21" s="162"/>
      <c r="AS21" s="162">
        <v>75.78</v>
      </c>
      <c r="AT21" s="162">
        <f t="shared" si="8"/>
        <v>124.42</v>
      </c>
      <c r="AU21" s="167">
        <v>0</v>
      </c>
      <c r="AV21" s="168">
        <f>'L&amp;R Bal - F No Gas Growth'!AV21</f>
        <v>113.88102792041344</v>
      </c>
      <c r="AW21" s="169"/>
      <c r="AX21" s="169"/>
      <c r="AY21" s="86"/>
    </row>
    <row r="22" spans="1:51" x14ac:dyDescent="0.25">
      <c r="A22" s="150"/>
      <c r="B22" s="16" t="s">
        <v>28</v>
      </c>
      <c r="C22" s="17"/>
      <c r="D22" s="151">
        <v>277.36700000000002</v>
      </c>
      <c r="E22" s="151">
        <v>0</v>
      </c>
      <c r="F22" s="151">
        <v>447.05700000000002</v>
      </c>
      <c r="G22" s="152">
        <v>2.5</v>
      </c>
      <c r="H22" s="153">
        <v>85</v>
      </c>
      <c r="I22" s="154">
        <f t="shared" si="0"/>
        <v>811.92399999999998</v>
      </c>
      <c r="J22" s="155">
        <v>1104.03051</v>
      </c>
      <c r="K22" s="156">
        <f t="shared" si="1"/>
        <v>-292.10651000000007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3"/>
        <v>1104.03051</v>
      </c>
      <c r="S22" s="161">
        <f t="shared" si="4"/>
        <v>985.74397912741301</v>
      </c>
      <c r="T22" s="156">
        <f t="shared" si="5"/>
        <v>-199.17671208172146</v>
      </c>
      <c r="U22" s="138"/>
      <c r="W22" s="162" t="str">
        <f t="shared" si="6"/>
        <v>2038-39</v>
      </c>
      <c r="X22" s="193">
        <f t="shared" si="7"/>
        <v>121.81299999999999</v>
      </c>
      <c r="Y22" s="165">
        <f>'RNG by Scenario'!P29</f>
        <v>3.7534246575342469</v>
      </c>
      <c r="Z22" s="165">
        <f>'RNG by Scenario'!Q29</f>
        <v>3.3369863013698633</v>
      </c>
      <c r="AA22" s="164"/>
      <c r="AB22" s="164"/>
      <c r="AC22" s="165">
        <f>'RNG by Scenario'!T29</f>
        <v>3.5616438356164384</v>
      </c>
      <c r="AD22" s="164"/>
      <c r="AE22" s="165">
        <f>'RNG by Scenario'!V30</f>
        <v>1.6438356164383561</v>
      </c>
      <c r="AF22" s="162">
        <v>4.74</v>
      </c>
      <c r="AG22" s="162">
        <v>4.74</v>
      </c>
      <c r="AH22" s="162">
        <v>4.74</v>
      </c>
      <c r="AI22" s="162">
        <f t="shared" si="9"/>
        <v>14.22</v>
      </c>
      <c r="AJ22" s="162">
        <v>30</v>
      </c>
      <c r="AK22" s="162">
        <v>15</v>
      </c>
      <c r="AL22" s="162"/>
      <c r="AM22" s="162">
        <v>39.42</v>
      </c>
      <c r="AN22" s="162">
        <v>9.2200000000000006</v>
      </c>
      <c r="AO22" s="162"/>
      <c r="AP22" s="162"/>
      <c r="AQ22" s="162"/>
      <c r="AR22" s="162"/>
      <c r="AS22" s="162">
        <v>75.78</v>
      </c>
      <c r="AT22" s="162">
        <f t="shared" si="8"/>
        <v>124.42</v>
      </c>
      <c r="AU22" s="167">
        <v>0</v>
      </c>
      <c r="AV22" s="168">
        <f>'L&amp;R Bal - F No Gas Growth'!AV22</f>
        <v>118.28653087258701</v>
      </c>
      <c r="AW22" s="169"/>
      <c r="AX22" s="169"/>
      <c r="AY22" s="86"/>
    </row>
    <row r="23" spans="1:51" x14ac:dyDescent="0.25">
      <c r="A23" s="150"/>
      <c r="B23" s="16" t="s">
        <v>29</v>
      </c>
      <c r="C23" s="17"/>
      <c r="D23" s="151">
        <v>277.36700000000002</v>
      </c>
      <c r="E23" s="151">
        <v>0</v>
      </c>
      <c r="F23" s="151">
        <v>447.05700000000002</v>
      </c>
      <c r="G23" s="152">
        <v>2.5</v>
      </c>
      <c r="H23" s="153">
        <v>85</v>
      </c>
      <c r="I23" s="154">
        <f t="shared" si="0"/>
        <v>811.92399999999998</v>
      </c>
      <c r="J23" s="155">
        <v>1111.41419</v>
      </c>
      <c r="K23" s="156">
        <f t="shared" si="1"/>
        <v>-299.49018999999998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3"/>
        <v>1111.41419</v>
      </c>
      <c r="S23" s="161">
        <f t="shared" si="4"/>
        <v>988.87324473827323</v>
      </c>
      <c r="T23" s="156">
        <f t="shared" si="5"/>
        <v>-201.82013686390678</v>
      </c>
      <c r="U23" s="138"/>
      <c r="W23" s="162" t="str">
        <f t="shared" si="6"/>
        <v>2039-40</v>
      </c>
      <c r="X23" s="193">
        <f t="shared" si="7"/>
        <v>121.81299999999999</v>
      </c>
      <c r="Y23" s="165">
        <f>'RNG by Scenario'!P30</f>
        <v>3.5616438356164384</v>
      </c>
      <c r="Z23" s="165">
        <f>'RNG by Scenario'!Q30</f>
        <v>3.4109589041095894</v>
      </c>
      <c r="AA23" s="164"/>
      <c r="AB23" s="164"/>
      <c r="AC23" s="165">
        <f>'RNG by Scenario'!T30</f>
        <v>4.1095890410958908</v>
      </c>
      <c r="AD23" s="164"/>
      <c r="AE23" s="165">
        <f>'RNG by Scenario'!V31</f>
        <v>1.6438356164383561</v>
      </c>
      <c r="AF23" s="162">
        <v>4.74</v>
      </c>
      <c r="AG23" s="162">
        <v>4.74</v>
      </c>
      <c r="AH23" s="162">
        <v>4.74</v>
      </c>
      <c r="AI23" s="162">
        <f t="shared" si="9"/>
        <v>14.22</v>
      </c>
      <c r="AJ23" s="162">
        <v>30</v>
      </c>
      <c r="AK23" s="162">
        <v>15</v>
      </c>
      <c r="AL23" s="162"/>
      <c r="AM23" s="162">
        <v>39.42</v>
      </c>
      <c r="AN23" s="162">
        <v>9.2200000000000006</v>
      </c>
      <c r="AO23" s="162"/>
      <c r="AP23" s="162"/>
      <c r="AQ23" s="162"/>
      <c r="AR23" s="162"/>
      <c r="AS23" s="162">
        <v>75.78</v>
      </c>
      <c r="AT23" s="162">
        <f t="shared" si="8"/>
        <v>124.42</v>
      </c>
      <c r="AU23" s="167">
        <v>0</v>
      </c>
      <c r="AV23" s="168">
        <f>'L&amp;R Bal - F No Gas Growth'!AV23</f>
        <v>122.54094526172673</v>
      </c>
      <c r="AW23" s="169"/>
      <c r="AX23" s="169"/>
      <c r="AY23" s="86"/>
    </row>
    <row r="24" spans="1:51" x14ac:dyDescent="0.25">
      <c r="A24" s="150"/>
      <c r="B24" s="16" t="s">
        <v>30</v>
      </c>
      <c r="C24" s="17"/>
      <c r="D24" s="151">
        <v>277.36700000000002</v>
      </c>
      <c r="E24" s="151">
        <v>0</v>
      </c>
      <c r="F24" s="151">
        <v>447.05700000000002</v>
      </c>
      <c r="G24" s="152">
        <v>2.5</v>
      </c>
      <c r="H24" s="153">
        <v>85</v>
      </c>
      <c r="I24" s="154">
        <f t="shared" si="0"/>
        <v>811.92399999999998</v>
      </c>
      <c r="J24" s="155">
        <v>1117.6881399999997</v>
      </c>
      <c r="K24" s="156">
        <f t="shared" si="1"/>
        <v>-305.76413999999977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3"/>
        <v>1117.6881399999997</v>
      </c>
      <c r="S24" s="161">
        <f t="shared" si="4"/>
        <v>990.34634570102287</v>
      </c>
      <c r="T24" s="156">
        <f t="shared" si="5"/>
        <v>-203.38823040949887</v>
      </c>
      <c r="U24" s="138"/>
      <c r="W24" s="162" t="str">
        <f t="shared" si="6"/>
        <v>2040-41</v>
      </c>
      <c r="X24" s="193">
        <f t="shared" si="7"/>
        <v>121.81299999999999</v>
      </c>
      <c r="Y24" s="165">
        <f>'RNG by Scenario'!P31</f>
        <v>3.3972602739726026</v>
      </c>
      <c r="Z24" s="165">
        <f>'RNG by Scenario'!Q31</f>
        <v>3.484931506849315</v>
      </c>
      <c r="AA24" s="164"/>
      <c r="AB24" s="164"/>
      <c r="AC24" s="165">
        <f>'RNG by Scenario'!T31</f>
        <v>4.1095890410958908</v>
      </c>
      <c r="AD24" s="164"/>
      <c r="AE24" s="165">
        <f>'RNG by Scenario'!V32</f>
        <v>1.6438356164383561</v>
      </c>
      <c r="AF24" s="162">
        <v>4.74</v>
      </c>
      <c r="AG24" s="162">
        <v>4.74</v>
      </c>
      <c r="AH24" s="162">
        <v>4.74</v>
      </c>
      <c r="AI24" s="162">
        <f t="shared" si="9"/>
        <v>14.22</v>
      </c>
      <c r="AJ24" s="162">
        <v>30</v>
      </c>
      <c r="AK24" s="162">
        <v>15</v>
      </c>
      <c r="AL24" s="162"/>
      <c r="AM24" s="162">
        <v>39.42</v>
      </c>
      <c r="AN24" s="162">
        <v>9.2200000000000006</v>
      </c>
      <c r="AO24" s="162"/>
      <c r="AP24" s="162"/>
      <c r="AQ24" s="162"/>
      <c r="AR24" s="162"/>
      <c r="AS24" s="162">
        <v>75.78</v>
      </c>
      <c r="AT24" s="162">
        <f t="shared" si="8"/>
        <v>124.42</v>
      </c>
      <c r="AU24" s="167">
        <v>0</v>
      </c>
      <c r="AV24" s="168">
        <f>'L&amp;R Bal - F No Gas Growth'!AV24</f>
        <v>127.34179429897691</v>
      </c>
      <c r="AW24" s="169"/>
      <c r="AX24" s="169"/>
      <c r="AY24" s="86"/>
    </row>
    <row r="25" spans="1:51" x14ac:dyDescent="0.25">
      <c r="A25" s="150"/>
      <c r="B25" s="16" t="s">
        <v>34</v>
      </c>
      <c r="C25" s="17"/>
      <c r="D25" s="151">
        <v>277.36700000000002</v>
      </c>
      <c r="E25" s="151">
        <v>0</v>
      </c>
      <c r="F25" s="151">
        <v>447.05700000000002</v>
      </c>
      <c r="G25" s="152">
        <v>2.5</v>
      </c>
      <c r="H25" s="153">
        <v>85</v>
      </c>
      <c r="I25" s="154">
        <f t="shared" si="0"/>
        <v>811.92399999999998</v>
      </c>
      <c r="J25" s="155">
        <v>1125.7561599999999</v>
      </c>
      <c r="K25" s="156">
        <f>I25-J25</f>
        <v>-313.83215999999993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1125.7561599999999</v>
      </c>
      <c r="S25" s="161">
        <f t="shared" si="4"/>
        <v>995.49932810934285</v>
      </c>
      <c r="T25" s="156">
        <f>I25+Q25-R25</f>
        <v>-206.8737315266759</v>
      </c>
      <c r="U25" s="138"/>
      <c r="V25" s="65"/>
      <c r="W25" s="162" t="str">
        <f>B25</f>
        <v>2041-42</v>
      </c>
      <c r="X25" s="193">
        <f t="shared" si="7"/>
        <v>121.81299999999999</v>
      </c>
      <c r="Y25" s="165">
        <f>'RNG by Scenario'!P32</f>
        <v>3.2328767123287672</v>
      </c>
      <c r="Z25" s="165">
        <f>'RNG by Scenario'!Q32</f>
        <v>3.5616438356164384</v>
      </c>
      <c r="AA25" s="164"/>
      <c r="AB25" s="164"/>
      <c r="AC25" s="165">
        <f>'RNG by Scenario'!T32</f>
        <v>4.3835616438356162</v>
      </c>
      <c r="AD25" s="164"/>
      <c r="AE25" s="165">
        <f>'RNG by Scenario'!V33</f>
        <v>1.9178082191780821</v>
      </c>
      <c r="AF25" s="162">
        <v>4.74</v>
      </c>
      <c r="AG25" s="162">
        <v>4.74</v>
      </c>
      <c r="AH25" s="162">
        <v>4.74</v>
      </c>
      <c r="AI25" s="162">
        <f t="shared" si="9"/>
        <v>14.22</v>
      </c>
      <c r="AJ25" s="162">
        <v>30</v>
      </c>
      <c r="AK25" s="162">
        <v>15</v>
      </c>
      <c r="AL25" s="162"/>
      <c r="AM25" s="162">
        <v>39.42</v>
      </c>
      <c r="AN25" s="162">
        <v>9.2200000000000006</v>
      </c>
      <c r="AO25" s="162"/>
      <c r="AP25" s="162"/>
      <c r="AQ25" s="162"/>
      <c r="AR25" s="162"/>
      <c r="AS25" s="162">
        <v>75.78</v>
      </c>
      <c r="AT25" s="162">
        <f t="shared" si="8"/>
        <v>124.42</v>
      </c>
      <c r="AU25" s="167">
        <v>0</v>
      </c>
      <c r="AV25" s="168">
        <f>'L&amp;R Bal - F No Gas Growth'!AV25</f>
        <v>130.25683189065705</v>
      </c>
      <c r="AW25" s="169"/>
      <c r="AX25" s="169"/>
      <c r="AY25" s="86"/>
    </row>
    <row r="26" spans="1:51" x14ac:dyDescent="0.25">
      <c r="A26" s="150"/>
      <c r="B26" s="16" t="s">
        <v>38</v>
      </c>
      <c r="C26" s="17"/>
      <c r="D26" s="151">
        <v>277.36700000000002</v>
      </c>
      <c r="E26" s="151">
        <v>0</v>
      </c>
      <c r="F26" s="151">
        <v>447.05700000000002</v>
      </c>
      <c r="G26" s="152">
        <v>2.5</v>
      </c>
      <c r="H26" s="153">
        <v>85</v>
      </c>
      <c r="I26" s="154">
        <f t="shared" si="0"/>
        <v>811.92399999999998</v>
      </c>
      <c r="J26" s="155">
        <v>1133.1107300000001</v>
      </c>
      <c r="K26" s="156">
        <f t="shared" ref="K26:K34" si="10">I26-J26</f>
        <v>-321.18673000000013</v>
      </c>
      <c r="L26" s="157"/>
      <c r="M26" s="175">
        <v>111.68148430943501</v>
      </c>
      <c r="N26" s="158"/>
      <c r="O26" s="159"/>
      <c r="P26" s="160"/>
      <c r="Q26" s="154">
        <f t="shared" ref="Q26:Q34" si="11">SUM(M26:P26)</f>
        <v>111.68148430943501</v>
      </c>
      <c r="R26" s="161">
        <f t="shared" ref="R26:R34" si="12">J26</f>
        <v>1133.1107300000001</v>
      </c>
      <c r="S26" s="161">
        <f t="shared" si="4"/>
        <v>999.23176806088532</v>
      </c>
      <c r="T26" s="156">
        <f t="shared" ref="T26:T34" si="13">I26+Q26-R26</f>
        <v>-209.50524569056506</v>
      </c>
      <c r="U26" s="138"/>
      <c r="W26" s="162" t="str">
        <f t="shared" ref="W26:W34" si="14">B26</f>
        <v>2042-43</v>
      </c>
      <c r="X26" s="193">
        <f t="shared" si="7"/>
        <v>121.81299999999999</v>
      </c>
      <c r="Y26" s="165">
        <f>'RNG by Scenario'!P33</f>
        <v>3.0684931506849318</v>
      </c>
      <c r="Z26" s="165">
        <f>'RNG by Scenario'!Q33</f>
        <v>3.6410958904109587</v>
      </c>
      <c r="AA26" s="164"/>
      <c r="AB26" s="164"/>
      <c r="AC26" s="165">
        <f>'RNG by Scenario'!T33</f>
        <v>4.3835616438356162</v>
      </c>
      <c r="AD26" s="164"/>
      <c r="AE26" s="165">
        <f>'RNG by Scenario'!V34</f>
        <v>1.9178082191780821</v>
      </c>
      <c r="AF26" s="162">
        <v>4.74</v>
      </c>
      <c r="AG26" s="162">
        <v>4.74</v>
      </c>
      <c r="AH26" s="162">
        <v>4.74</v>
      </c>
      <c r="AI26" s="162">
        <f t="shared" si="9"/>
        <v>14.22</v>
      </c>
      <c r="AJ26" s="162">
        <v>30</v>
      </c>
      <c r="AK26" s="162">
        <v>15</v>
      </c>
      <c r="AL26" s="162"/>
      <c r="AM26" s="162">
        <v>39.42</v>
      </c>
      <c r="AN26" s="162">
        <v>9.2200000000000006</v>
      </c>
      <c r="AO26" s="162"/>
      <c r="AP26" s="162"/>
      <c r="AQ26" s="162"/>
      <c r="AR26" s="162"/>
      <c r="AS26" s="162">
        <v>75.78</v>
      </c>
      <c r="AT26" s="162">
        <f t="shared" si="8"/>
        <v>124.42</v>
      </c>
      <c r="AU26" s="167">
        <v>0</v>
      </c>
      <c r="AV26" s="168">
        <f>'L&amp;R Bal - F No Gas Growth'!AV26</f>
        <v>133.87896193911479</v>
      </c>
      <c r="AW26" s="169"/>
      <c r="AX26" s="169"/>
      <c r="AY26" s="86"/>
    </row>
    <row r="27" spans="1:51" x14ac:dyDescent="0.25">
      <c r="A27" s="150"/>
      <c r="B27" s="16" t="s">
        <v>41</v>
      </c>
      <c r="C27" s="17"/>
      <c r="D27" s="151">
        <v>277.36700000000002</v>
      </c>
      <c r="E27" s="151">
        <v>0</v>
      </c>
      <c r="F27" s="151">
        <v>447.05700000000002</v>
      </c>
      <c r="G27" s="152">
        <v>2.5</v>
      </c>
      <c r="H27" s="153">
        <v>85</v>
      </c>
      <c r="I27" s="154">
        <f t="shared" si="0"/>
        <v>811.92399999999998</v>
      </c>
      <c r="J27" s="155">
        <v>1140.4231</v>
      </c>
      <c r="K27" s="156">
        <f t="shared" si="10"/>
        <v>-328.4991</v>
      </c>
      <c r="L27" s="157"/>
      <c r="M27" s="175">
        <v>116.36065912139</v>
      </c>
      <c r="N27" s="158"/>
      <c r="O27" s="159"/>
      <c r="P27" s="160"/>
      <c r="Q27" s="154">
        <f t="shared" si="11"/>
        <v>116.36065912139</v>
      </c>
      <c r="R27" s="161">
        <f t="shared" si="12"/>
        <v>1140.4231</v>
      </c>
      <c r="S27" s="161">
        <f t="shared" si="4"/>
        <v>1003.2202357999687</v>
      </c>
      <c r="T27" s="156">
        <f t="shared" si="13"/>
        <v>-212.13844087861003</v>
      </c>
      <c r="U27" s="138"/>
      <c r="W27" s="162" t="str">
        <f t="shared" si="14"/>
        <v>2043-44</v>
      </c>
      <c r="X27" s="193">
        <f t="shared" si="7"/>
        <v>121.81299999999999</v>
      </c>
      <c r="Y27" s="165">
        <f>'RNG by Scenario'!P34</f>
        <v>2.904109589041096</v>
      </c>
      <c r="Z27" s="165">
        <f>'RNG by Scenario'!Q34</f>
        <v>3.7205479452054795</v>
      </c>
      <c r="AA27" s="164"/>
      <c r="AB27" s="164"/>
      <c r="AC27" s="165">
        <f>'RNG by Scenario'!T34</f>
        <v>4.6575342465753424</v>
      </c>
      <c r="AD27" s="164"/>
      <c r="AE27" s="165">
        <f>'RNG by Scenario'!V35</f>
        <v>1.9178082191780821</v>
      </c>
      <c r="AF27" s="162">
        <v>4.74</v>
      </c>
      <c r="AG27" s="162">
        <v>4.74</v>
      </c>
      <c r="AH27" s="162">
        <v>4.74</v>
      </c>
      <c r="AI27" s="162">
        <f t="shared" si="9"/>
        <v>14.22</v>
      </c>
      <c r="AJ27" s="162">
        <v>30</v>
      </c>
      <c r="AK27" s="162">
        <v>15</v>
      </c>
      <c r="AL27" s="162"/>
      <c r="AM27" s="162">
        <v>39.42</v>
      </c>
      <c r="AN27" s="162">
        <v>9.2200000000000006</v>
      </c>
      <c r="AO27" s="162"/>
      <c r="AP27" s="162"/>
      <c r="AQ27" s="162"/>
      <c r="AR27" s="162"/>
      <c r="AS27" s="162">
        <v>75.78</v>
      </c>
      <c r="AT27" s="162">
        <f t="shared" si="8"/>
        <v>124.42</v>
      </c>
      <c r="AU27" s="167">
        <v>0</v>
      </c>
      <c r="AV27" s="168">
        <f>'L&amp;R Bal - F No Gas Growth'!AV27</f>
        <v>137.20286420003129</v>
      </c>
      <c r="AW27" s="169"/>
      <c r="AX27" s="169"/>
      <c r="AY27" s="86"/>
    </row>
    <row r="28" spans="1:51" x14ac:dyDescent="0.25">
      <c r="A28" s="150"/>
      <c r="B28" s="16" t="s">
        <v>39</v>
      </c>
      <c r="C28" s="17"/>
      <c r="D28" s="151">
        <v>277.36700000000002</v>
      </c>
      <c r="E28" s="151">
        <v>0</v>
      </c>
      <c r="F28" s="151">
        <v>447.05700000000002</v>
      </c>
      <c r="G28" s="152">
        <v>2.5</v>
      </c>
      <c r="H28" s="153">
        <v>85</v>
      </c>
      <c r="I28" s="154">
        <f t="shared" si="0"/>
        <v>811.92399999999998</v>
      </c>
      <c r="J28" s="155">
        <v>1146.87691</v>
      </c>
      <c r="K28" s="156">
        <f t="shared" si="10"/>
        <v>-334.95290999999997</v>
      </c>
      <c r="L28" s="157"/>
      <c r="M28" s="175">
        <v>121.039833933344</v>
      </c>
      <c r="N28" s="158"/>
      <c r="O28" s="159"/>
      <c r="P28" s="160"/>
      <c r="Q28" s="154">
        <f t="shared" si="11"/>
        <v>121.039833933344</v>
      </c>
      <c r="R28" s="161">
        <f t="shared" si="12"/>
        <v>1146.87691</v>
      </c>
      <c r="S28" s="161">
        <f t="shared" si="4"/>
        <v>1002.4117071269784</v>
      </c>
      <c r="T28" s="156">
        <f t="shared" si="13"/>
        <v>-213.913076066656</v>
      </c>
      <c r="U28" s="138"/>
      <c r="W28" s="162" t="str">
        <f t="shared" si="14"/>
        <v>2044-45</v>
      </c>
      <c r="X28" s="193">
        <f t="shared" si="7"/>
        <v>121.81299999999999</v>
      </c>
      <c r="Y28" s="165">
        <f>'RNG by Scenario'!P35</f>
        <v>2.7671232876712328</v>
      </c>
      <c r="Z28" s="165">
        <f>'RNG by Scenario'!Q35</f>
        <v>3.8027397260273976</v>
      </c>
      <c r="AA28" s="164"/>
      <c r="AB28" s="164"/>
      <c r="AC28" s="165">
        <f>'RNG by Scenario'!T35</f>
        <v>4.9315068493150687</v>
      </c>
      <c r="AD28" s="164"/>
      <c r="AE28" s="165">
        <f>'RNG by Scenario'!V36</f>
        <v>1.9178082191780821</v>
      </c>
      <c r="AF28" s="162">
        <v>4.74</v>
      </c>
      <c r="AG28" s="162">
        <v>4.74</v>
      </c>
      <c r="AH28" s="162">
        <v>4.74</v>
      </c>
      <c r="AI28" s="162">
        <f t="shared" si="9"/>
        <v>14.22</v>
      </c>
      <c r="AJ28" s="162">
        <v>30</v>
      </c>
      <c r="AK28" s="162">
        <v>15</v>
      </c>
      <c r="AL28" s="162"/>
      <c r="AM28" s="162">
        <v>39.42</v>
      </c>
      <c r="AN28" s="162">
        <v>9.2200000000000006</v>
      </c>
      <c r="AO28" s="162"/>
      <c r="AP28" s="162"/>
      <c r="AQ28" s="162"/>
      <c r="AR28" s="162"/>
      <c r="AS28" s="162">
        <v>75.78</v>
      </c>
      <c r="AT28" s="162">
        <f t="shared" si="8"/>
        <v>124.42</v>
      </c>
      <c r="AU28" s="167">
        <v>0</v>
      </c>
      <c r="AV28" s="168">
        <f>'L&amp;R Bal - F No Gas Growth'!AV28</f>
        <v>144.46520287302161</v>
      </c>
      <c r="AW28" s="169"/>
      <c r="AX28" s="169"/>
      <c r="AY28" s="86"/>
    </row>
    <row r="29" spans="1:51" x14ac:dyDescent="0.25">
      <c r="A29" s="150"/>
      <c r="B29" s="16" t="s">
        <v>40</v>
      </c>
      <c r="C29" s="17"/>
      <c r="D29" s="151">
        <v>277.36700000000002</v>
      </c>
      <c r="E29" s="151">
        <v>0</v>
      </c>
      <c r="F29" s="151">
        <v>447.05700000000002</v>
      </c>
      <c r="G29" s="152">
        <v>2.5</v>
      </c>
      <c r="H29" s="153">
        <v>85</v>
      </c>
      <c r="I29" s="154">
        <f t="shared" si="0"/>
        <v>811.92399999999998</v>
      </c>
      <c r="J29" s="155">
        <v>1155.0855800000002</v>
      </c>
      <c r="K29" s="156">
        <f t="shared" si="10"/>
        <v>-343.16158000000019</v>
      </c>
      <c r="L29" s="157"/>
      <c r="M29" s="175">
        <v>125.719008745298</v>
      </c>
      <c r="N29" s="158"/>
      <c r="O29" s="159"/>
      <c r="P29" s="160"/>
      <c r="Q29" s="154">
        <f t="shared" si="11"/>
        <v>125.719008745298</v>
      </c>
      <c r="R29" s="161">
        <f t="shared" si="12"/>
        <v>1155.0855800000002</v>
      </c>
      <c r="S29" s="161">
        <f t="shared" si="4"/>
        <v>1005.2761870973918</v>
      </c>
      <c r="T29" s="156">
        <f t="shared" si="13"/>
        <v>-217.44257125470222</v>
      </c>
      <c r="U29" s="138"/>
      <c r="W29" s="162" t="str">
        <f t="shared" si="14"/>
        <v>2045-46</v>
      </c>
      <c r="X29" s="193">
        <f t="shared" si="7"/>
        <v>121.81299999999999</v>
      </c>
      <c r="Y29" s="165">
        <f>'RNG by Scenario'!P36</f>
        <v>2.6301369863013697</v>
      </c>
      <c r="Z29" s="165">
        <f>'RNG by Scenario'!Q36</f>
        <v>3.4219178082191779</v>
      </c>
      <c r="AA29" s="164"/>
      <c r="AB29" s="164"/>
      <c r="AC29" s="165">
        <f>'RNG by Scenario'!T36</f>
        <v>5.2054794520547949</v>
      </c>
      <c r="AD29" s="164"/>
      <c r="AE29" s="165">
        <f>'RNG by Scenario'!V37</f>
        <v>2.1917808219178081</v>
      </c>
      <c r="AF29" s="162">
        <v>4.74</v>
      </c>
      <c r="AG29" s="162">
        <v>4.74</v>
      </c>
      <c r="AH29" s="162">
        <v>4.74</v>
      </c>
      <c r="AI29" s="162">
        <f t="shared" si="9"/>
        <v>14.22</v>
      </c>
      <c r="AJ29" s="162">
        <v>30</v>
      </c>
      <c r="AK29" s="162">
        <v>15</v>
      </c>
      <c r="AL29" s="162"/>
      <c r="AM29" s="162">
        <v>39.42</v>
      </c>
      <c r="AN29" s="162">
        <v>9.2200000000000006</v>
      </c>
      <c r="AO29" s="162"/>
      <c r="AP29" s="162"/>
      <c r="AQ29" s="162"/>
      <c r="AR29" s="162"/>
      <c r="AS29" s="162">
        <v>75.78</v>
      </c>
      <c r="AT29" s="162">
        <f t="shared" si="8"/>
        <v>124.42</v>
      </c>
      <c r="AU29" s="167">
        <v>0</v>
      </c>
      <c r="AV29" s="168">
        <f>'L&amp;R Bal - F No Gas Growth'!AV29</f>
        <v>149.80939290260829</v>
      </c>
      <c r="AW29" s="169"/>
      <c r="AX29" s="169"/>
      <c r="AY29" s="86"/>
    </row>
    <row r="30" spans="1:51" x14ac:dyDescent="0.25">
      <c r="A30" s="150"/>
      <c r="B30" s="16" t="s">
        <v>42</v>
      </c>
      <c r="C30" s="17"/>
      <c r="D30" s="151">
        <v>277.36700000000002</v>
      </c>
      <c r="E30" s="151">
        <v>0</v>
      </c>
      <c r="F30" s="151">
        <v>447.05700000000002</v>
      </c>
      <c r="G30" s="152">
        <v>2.5</v>
      </c>
      <c r="H30" s="153">
        <v>85</v>
      </c>
      <c r="I30" s="154">
        <f t="shared" si="0"/>
        <v>811.92399999999998</v>
      </c>
      <c r="J30" s="155">
        <v>1162.3530800000001</v>
      </c>
      <c r="K30" s="156">
        <f t="shared" si="10"/>
        <v>-350.42908000000011</v>
      </c>
      <c r="L30" s="157"/>
      <c r="M30" s="175">
        <v>130.39818355725299</v>
      </c>
      <c r="N30" s="158"/>
      <c r="O30" s="159"/>
      <c r="P30" s="160"/>
      <c r="Q30" s="154">
        <f t="shared" si="11"/>
        <v>130.39818355725299</v>
      </c>
      <c r="R30" s="161">
        <f t="shared" si="12"/>
        <v>1162.3530800000001</v>
      </c>
      <c r="S30" s="161">
        <f t="shared" si="4"/>
        <v>1006.9261998104952</v>
      </c>
      <c r="T30" s="156">
        <f t="shared" si="13"/>
        <v>-220.03089644274712</v>
      </c>
      <c r="U30" s="138"/>
      <c r="W30" s="162" t="str">
        <f t="shared" si="14"/>
        <v>2046-47</v>
      </c>
      <c r="X30" s="193">
        <f t="shared" si="7"/>
        <v>121.81299999999999</v>
      </c>
      <c r="Y30" s="165">
        <f>'RNG by Scenario'!P37</f>
        <v>2.493150684931507</v>
      </c>
      <c r="Z30" s="165">
        <f>'RNG by Scenario'!Q37</f>
        <v>3.0794520547945203</v>
      </c>
      <c r="AA30" s="164"/>
      <c r="AB30" s="164"/>
      <c r="AC30" s="165">
        <f>'RNG by Scenario'!T37</f>
        <v>5.7534246575342465</v>
      </c>
      <c r="AD30" s="164"/>
      <c r="AE30" s="165">
        <f>'RNG by Scenario'!V38</f>
        <v>2.1917808219178081</v>
      </c>
      <c r="AF30" s="162">
        <v>4.74</v>
      </c>
      <c r="AG30" s="162">
        <v>4.74</v>
      </c>
      <c r="AH30" s="162">
        <v>4.74</v>
      </c>
      <c r="AI30" s="162">
        <f t="shared" si="9"/>
        <v>14.22</v>
      </c>
      <c r="AJ30" s="162">
        <v>30</v>
      </c>
      <c r="AK30" s="162">
        <v>15</v>
      </c>
      <c r="AL30" s="162"/>
      <c r="AM30" s="162">
        <v>39.42</v>
      </c>
      <c r="AN30" s="162">
        <v>9.2200000000000006</v>
      </c>
      <c r="AO30" s="162"/>
      <c r="AP30" s="162"/>
      <c r="AQ30" s="162"/>
      <c r="AR30" s="162"/>
      <c r="AS30" s="162">
        <v>75.78</v>
      </c>
      <c r="AT30" s="162">
        <f t="shared" si="8"/>
        <v>124.42</v>
      </c>
      <c r="AU30" s="167">
        <v>0</v>
      </c>
      <c r="AV30" s="168">
        <f>'L&amp;R Bal - F No Gas Growth'!AV30</f>
        <v>155.42688018950491</v>
      </c>
      <c r="AW30" s="169"/>
      <c r="AX30" s="169"/>
      <c r="AY30" s="86"/>
    </row>
    <row r="31" spans="1:51" x14ac:dyDescent="0.25">
      <c r="A31" s="150"/>
      <c r="B31" s="16" t="s">
        <v>43</v>
      </c>
      <c r="C31" s="17"/>
      <c r="D31" s="151">
        <v>277.36700000000002</v>
      </c>
      <c r="E31" s="151">
        <v>0</v>
      </c>
      <c r="F31" s="151">
        <v>447.05700000000002</v>
      </c>
      <c r="G31" s="152">
        <v>2.5</v>
      </c>
      <c r="H31" s="153">
        <v>85</v>
      </c>
      <c r="I31" s="154">
        <f t="shared" si="0"/>
        <v>811.92399999999998</v>
      </c>
      <c r="J31" s="155">
        <v>1169.36942</v>
      </c>
      <c r="K31" s="156">
        <f t="shared" si="10"/>
        <v>-357.44542000000001</v>
      </c>
      <c r="L31" s="157"/>
      <c r="M31" s="175">
        <v>135.07735836920699</v>
      </c>
      <c r="N31" s="158"/>
      <c r="O31" s="159"/>
      <c r="P31" s="160"/>
      <c r="Q31" s="154">
        <f t="shared" si="11"/>
        <v>135.07735836920699</v>
      </c>
      <c r="R31" s="161">
        <f t="shared" si="12"/>
        <v>1169.36942</v>
      </c>
      <c r="S31" s="161">
        <f t="shared" si="4"/>
        <v>1009.7580102685181</v>
      </c>
      <c r="T31" s="156">
        <f t="shared" si="13"/>
        <v>-222.36806163079302</v>
      </c>
      <c r="U31" s="138"/>
      <c r="W31" s="162" t="str">
        <f t="shared" si="14"/>
        <v>2047-48</v>
      </c>
      <c r="X31" s="193">
        <f t="shared" si="7"/>
        <v>121.81299999999999</v>
      </c>
      <c r="Y31" s="165">
        <f>'RNG by Scenario'!P38</f>
        <v>2.3561643835616439</v>
      </c>
      <c r="Z31" s="165">
        <f>'RNG by Scenario'!Q38</f>
        <v>2.7726027397260271</v>
      </c>
      <c r="AA31" s="164"/>
      <c r="AB31" s="164"/>
      <c r="AC31" s="165">
        <f>'RNG by Scenario'!T38</f>
        <v>5.4794520547945202</v>
      </c>
      <c r="AD31" s="164"/>
      <c r="AE31" s="165">
        <f>'RNG by Scenario'!V39</f>
        <v>2.1917808219178081</v>
      </c>
      <c r="AF31" s="162">
        <v>4.74</v>
      </c>
      <c r="AG31" s="162">
        <v>4.74</v>
      </c>
      <c r="AH31" s="162">
        <v>4.74</v>
      </c>
      <c r="AI31" s="162">
        <f t="shared" si="9"/>
        <v>14.22</v>
      </c>
      <c r="AJ31" s="162">
        <v>30</v>
      </c>
      <c r="AK31" s="162">
        <v>15</v>
      </c>
      <c r="AL31" s="162"/>
      <c r="AM31" s="162">
        <v>39.42</v>
      </c>
      <c r="AN31" s="162">
        <v>9.2200000000000006</v>
      </c>
      <c r="AO31" s="162"/>
      <c r="AP31" s="162"/>
      <c r="AQ31" s="162"/>
      <c r="AR31" s="162"/>
      <c r="AS31" s="162">
        <v>75.78</v>
      </c>
      <c r="AT31" s="162">
        <f t="shared" si="8"/>
        <v>124.42</v>
      </c>
      <c r="AU31" s="167">
        <v>0</v>
      </c>
      <c r="AV31" s="168">
        <f>'L&amp;R Bal - F No Gas Growth'!AV31</f>
        <v>159.61140973148193</v>
      </c>
      <c r="AW31" s="169"/>
      <c r="AX31" s="169"/>
      <c r="AY31" s="86"/>
    </row>
    <row r="32" spans="1:51" x14ac:dyDescent="0.25">
      <c r="A32" s="150"/>
      <c r="B32" s="16" t="s">
        <v>44</v>
      </c>
      <c r="C32" s="17"/>
      <c r="D32" s="151">
        <v>277.36700000000002</v>
      </c>
      <c r="E32" s="151">
        <v>0</v>
      </c>
      <c r="F32" s="151">
        <v>447.05700000000002</v>
      </c>
      <c r="G32" s="152">
        <v>2.5</v>
      </c>
      <c r="H32" s="153">
        <v>85</v>
      </c>
      <c r="I32" s="154">
        <f t="shared" si="0"/>
        <v>811.92399999999998</v>
      </c>
      <c r="J32" s="155">
        <v>1175.3373799999999</v>
      </c>
      <c r="K32" s="156">
        <f t="shared" si="10"/>
        <v>-363.41337999999996</v>
      </c>
      <c r="L32" s="157"/>
      <c r="M32" s="175">
        <v>139.75653318116099</v>
      </c>
      <c r="N32" s="158"/>
      <c r="O32" s="159"/>
      <c r="P32" s="160"/>
      <c r="Q32" s="154">
        <f t="shared" si="11"/>
        <v>139.75653318116099</v>
      </c>
      <c r="R32" s="161">
        <f t="shared" si="12"/>
        <v>1175.3373799999999</v>
      </c>
      <c r="S32" s="161">
        <f t="shared" si="4"/>
        <v>1010.516393221821</v>
      </c>
      <c r="T32" s="156">
        <f t="shared" si="13"/>
        <v>-223.65684681883897</v>
      </c>
      <c r="U32" s="138"/>
      <c r="W32" s="162" t="str">
        <f t="shared" si="14"/>
        <v>2048-49</v>
      </c>
      <c r="X32" s="193">
        <f t="shared" si="7"/>
        <v>121.81299999999999</v>
      </c>
      <c r="Y32" s="165">
        <f>'RNG by Scenario'!P39</f>
        <v>2.2465753424657531</v>
      </c>
      <c r="Z32" s="165">
        <f>'RNG by Scenario'!Q39</f>
        <v>2.493150684931507</v>
      </c>
      <c r="AA32" s="164"/>
      <c r="AB32" s="164"/>
      <c r="AC32" s="165">
        <f>'RNG by Scenario'!T39</f>
        <v>6.0273972602739727</v>
      </c>
      <c r="AD32" s="164"/>
      <c r="AE32" s="165">
        <f>'RNG by Scenario'!V40</f>
        <v>2.1917808219178081</v>
      </c>
      <c r="AF32" s="162">
        <v>4.74</v>
      </c>
      <c r="AG32" s="162">
        <v>4.74</v>
      </c>
      <c r="AH32" s="162">
        <v>4.74</v>
      </c>
      <c r="AI32" s="162">
        <f t="shared" si="9"/>
        <v>14.22</v>
      </c>
      <c r="AJ32" s="162">
        <v>30</v>
      </c>
      <c r="AK32" s="162">
        <v>15</v>
      </c>
      <c r="AL32" s="162"/>
      <c r="AM32" s="162">
        <v>39.42</v>
      </c>
      <c r="AN32" s="162">
        <v>9.2200000000000006</v>
      </c>
      <c r="AO32" s="162"/>
      <c r="AP32" s="162"/>
      <c r="AQ32" s="162"/>
      <c r="AR32" s="162"/>
      <c r="AS32" s="162">
        <v>75.78</v>
      </c>
      <c r="AT32" s="162">
        <f t="shared" si="8"/>
        <v>124.42</v>
      </c>
      <c r="AU32" s="167">
        <v>0</v>
      </c>
      <c r="AV32" s="168">
        <f>'L&amp;R Bal - F No Gas Growth'!AV32</f>
        <v>164.82098677817896</v>
      </c>
      <c r="AW32" s="169"/>
      <c r="AX32" s="169"/>
      <c r="AY32" s="86"/>
    </row>
    <row r="33" spans="1:55" x14ac:dyDescent="0.25">
      <c r="A33" s="150"/>
      <c r="B33" s="16" t="s">
        <v>45</v>
      </c>
      <c r="C33" s="17"/>
      <c r="D33" s="151">
        <v>277.36700000000002</v>
      </c>
      <c r="E33" s="151">
        <v>0</v>
      </c>
      <c r="F33" s="151">
        <v>447.05700000000002</v>
      </c>
      <c r="G33" s="152">
        <v>2.5</v>
      </c>
      <c r="H33" s="153">
        <v>85</v>
      </c>
      <c r="I33" s="154">
        <f t="shared" si="0"/>
        <v>811.92399999999998</v>
      </c>
      <c r="J33" s="155">
        <v>1182.8938000000001</v>
      </c>
      <c r="K33" s="156">
        <f t="shared" si="10"/>
        <v>-370.96980000000008</v>
      </c>
      <c r="L33" s="157"/>
      <c r="M33" s="175">
        <v>144.43570799311601</v>
      </c>
      <c r="N33" s="158"/>
      <c r="O33" s="159"/>
      <c r="P33" s="160"/>
      <c r="Q33" s="154">
        <f t="shared" si="11"/>
        <v>144.43570799311601</v>
      </c>
      <c r="R33" s="161">
        <f t="shared" si="12"/>
        <v>1182.8938000000001</v>
      </c>
      <c r="S33" s="161">
        <f t="shared" si="4"/>
        <v>1014.6643533617101</v>
      </c>
      <c r="T33" s="156">
        <f t="shared" si="13"/>
        <v>-226.53409200688407</v>
      </c>
      <c r="U33" s="138"/>
      <c r="W33" s="162" t="str">
        <f t="shared" si="14"/>
        <v>2049-50</v>
      </c>
      <c r="X33" s="193">
        <f t="shared" si="7"/>
        <v>121.81299999999999</v>
      </c>
      <c r="Y33" s="165">
        <f>'RNG by Scenario'!P40</f>
        <v>2.1369863013698631</v>
      </c>
      <c r="Z33" s="165">
        <f>'RNG by Scenario'!Q40</f>
        <v>2.2438356164383562</v>
      </c>
      <c r="AA33" s="164"/>
      <c r="AB33" s="164"/>
      <c r="AC33" s="165">
        <f>'RNG by Scenario'!T40</f>
        <v>5.7534246575342465</v>
      </c>
      <c r="AD33" s="164"/>
      <c r="AE33" s="165">
        <f>'RNG by Scenario'!V41</f>
        <v>2.4657534246575343</v>
      </c>
      <c r="AF33" s="162">
        <v>4.74</v>
      </c>
      <c r="AG33" s="162">
        <v>4.74</v>
      </c>
      <c r="AH33" s="162">
        <v>4.74</v>
      </c>
      <c r="AI33" s="162">
        <f t="shared" si="9"/>
        <v>14.22</v>
      </c>
      <c r="AJ33" s="162">
        <v>30</v>
      </c>
      <c r="AK33" s="162">
        <v>15</v>
      </c>
      <c r="AL33" s="162"/>
      <c r="AM33" s="162">
        <v>39.42</v>
      </c>
      <c r="AN33" s="162">
        <v>9.2200000000000006</v>
      </c>
      <c r="AO33" s="162"/>
      <c r="AP33" s="162"/>
      <c r="AQ33" s="162"/>
      <c r="AR33" s="162"/>
      <c r="AS33" s="162">
        <v>75.78</v>
      </c>
      <c r="AT33" s="162">
        <f t="shared" si="8"/>
        <v>124.42</v>
      </c>
      <c r="AU33" s="167">
        <v>0</v>
      </c>
      <c r="AV33" s="168">
        <f>'L&amp;R Bal - F No Gas Growth'!AV33</f>
        <v>168.22944663828991</v>
      </c>
      <c r="AW33" s="169"/>
      <c r="AX33" s="169"/>
      <c r="AY33" s="86"/>
    </row>
    <row r="34" spans="1:55" ht="15.75" customHeight="1" x14ac:dyDescent="0.25">
      <c r="A34" s="150"/>
      <c r="B34" s="16" t="s">
        <v>46</v>
      </c>
      <c r="C34" s="17"/>
      <c r="D34" s="151">
        <v>277.36700000000002</v>
      </c>
      <c r="E34" s="151">
        <v>0</v>
      </c>
      <c r="F34" s="151">
        <v>447.05700000000002</v>
      </c>
      <c r="G34" s="152">
        <v>2.5</v>
      </c>
      <c r="H34" s="153">
        <v>85</v>
      </c>
      <c r="I34" s="154">
        <f t="shared" si="0"/>
        <v>811.92399999999998</v>
      </c>
      <c r="J34" s="155">
        <v>1189.35995</v>
      </c>
      <c r="K34" s="156">
        <f t="shared" si="10"/>
        <v>-377.43595000000005</v>
      </c>
      <c r="L34" s="157"/>
      <c r="M34" s="175">
        <v>149.11488280507001</v>
      </c>
      <c r="N34" s="158"/>
      <c r="O34" s="159"/>
      <c r="P34" s="160"/>
      <c r="Q34" s="154">
        <f t="shared" si="11"/>
        <v>149.11488280507001</v>
      </c>
      <c r="R34" s="161">
        <f t="shared" si="12"/>
        <v>1189.35995</v>
      </c>
      <c r="S34" s="161">
        <f t="shared" si="4"/>
        <v>1017.5816892282394</v>
      </c>
      <c r="T34" s="156">
        <f t="shared" si="13"/>
        <v>-228.32106719493004</v>
      </c>
      <c r="U34" s="138"/>
      <c r="W34" s="162" t="str">
        <f t="shared" si="14"/>
        <v>2050-51</v>
      </c>
      <c r="X34" s="193">
        <f t="shared" si="7"/>
        <v>121.81299999999999</v>
      </c>
      <c r="Y34" s="165">
        <f>'RNG by Scenario'!P41</f>
        <v>2.0273972602739727</v>
      </c>
      <c r="Z34" s="165">
        <f>'RNG by Scenario'!Q41</f>
        <v>2.0191780821917806</v>
      </c>
      <c r="AA34" s="164"/>
      <c r="AB34" s="164"/>
      <c r="AC34" s="165">
        <f>'RNG by Scenario'!T41</f>
        <v>6.3013698630136989</v>
      </c>
      <c r="AD34" s="164"/>
      <c r="AE34" s="165">
        <f>'RNG by Scenario'!V42</f>
        <v>2.4657534246575343</v>
      </c>
      <c r="AF34" s="162">
        <v>4.74</v>
      </c>
      <c r="AG34" s="164">
        <v>4.74</v>
      </c>
      <c r="AH34" s="164">
        <v>4.74</v>
      </c>
      <c r="AI34" s="162">
        <f t="shared" si="9"/>
        <v>14.22</v>
      </c>
      <c r="AJ34" s="162">
        <v>30</v>
      </c>
      <c r="AK34" s="162">
        <v>15</v>
      </c>
      <c r="AL34" s="162"/>
      <c r="AM34" s="162">
        <v>39.42</v>
      </c>
      <c r="AN34" s="162">
        <v>9.2200000000000006</v>
      </c>
      <c r="AO34" s="162"/>
      <c r="AP34" s="162"/>
      <c r="AQ34" s="162"/>
      <c r="AR34" s="162"/>
      <c r="AS34" s="162">
        <v>75.78</v>
      </c>
      <c r="AT34" s="162">
        <f t="shared" si="8"/>
        <v>124.42</v>
      </c>
      <c r="AU34" s="167">
        <v>0</v>
      </c>
      <c r="AV34" s="168">
        <f>'L&amp;R Bal - F No Gas Growth'!AV34</f>
        <v>171.77826077176061</v>
      </c>
      <c r="AW34" s="169"/>
      <c r="AX34" s="169"/>
      <c r="AY34" s="86"/>
    </row>
    <row r="35" spans="1:55" x14ac:dyDescent="0.25">
      <c r="C35" s="16"/>
      <c r="AY35" s="86"/>
      <c r="BA35" s="176"/>
      <c r="BB35" s="177"/>
      <c r="BC35" s="129"/>
    </row>
    <row r="36" spans="1:55" x14ac:dyDescent="0.25">
      <c r="B36" s="18" t="s">
        <v>31</v>
      </c>
      <c r="C36" s="113"/>
      <c r="D36" s="113"/>
      <c r="E36" s="113"/>
      <c r="F36" s="113"/>
      <c r="G36" s="18"/>
      <c r="H36" s="18"/>
      <c r="I36" s="154"/>
      <c r="J36" s="113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66"/>
      <c r="X36" s="66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66"/>
      <c r="AV36" s="66"/>
      <c r="AW36" s="66"/>
      <c r="AX36" s="66"/>
      <c r="AY36" s="86"/>
      <c r="BA36" s="176"/>
    </row>
    <row r="37" spans="1:55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6"/>
      <c r="X37" s="66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66"/>
      <c r="AV37" s="66"/>
      <c r="AW37" s="66"/>
      <c r="AX37" s="66"/>
      <c r="AY37" s="86"/>
    </row>
    <row r="38" spans="1:55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66"/>
      <c r="X38" s="66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66"/>
      <c r="AV38" s="66"/>
      <c r="AW38" s="66"/>
      <c r="AX38" s="66"/>
      <c r="AY38" s="86"/>
    </row>
    <row r="39" spans="1:55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66"/>
      <c r="X39" s="66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66"/>
      <c r="AV39" s="66"/>
      <c r="AW39" s="66"/>
      <c r="AX39" s="66"/>
      <c r="AY39" s="86"/>
    </row>
    <row r="40" spans="1:55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66"/>
      <c r="X40" s="66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66"/>
      <c r="AV40" s="66"/>
      <c r="AW40" s="66"/>
      <c r="AX40" s="66"/>
      <c r="AY40" s="86"/>
    </row>
    <row r="41" spans="1:55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66"/>
      <c r="X41" s="66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66"/>
      <c r="AV41" s="66"/>
      <c r="AW41" s="66"/>
      <c r="AX41" s="66"/>
      <c r="AY41" s="86"/>
    </row>
    <row r="42" spans="1:55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66"/>
      <c r="X42" s="66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66"/>
      <c r="AV42" s="66"/>
      <c r="AW42" s="66"/>
      <c r="AX42" s="66"/>
      <c r="AY42" s="86"/>
    </row>
    <row r="43" spans="1:55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66"/>
      <c r="X43" s="66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66"/>
      <c r="AV43" s="66"/>
      <c r="AW43" s="66"/>
      <c r="AX43" s="66"/>
      <c r="AY43" s="86"/>
    </row>
    <row r="44" spans="1:55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66"/>
      <c r="X44" s="66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66"/>
      <c r="AV44" s="66"/>
      <c r="AW44" s="66"/>
      <c r="AX44" s="66"/>
      <c r="AY44" s="86"/>
    </row>
    <row r="45" spans="1:55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66"/>
      <c r="X45" s="66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66"/>
      <c r="AV45" s="66"/>
      <c r="AW45" s="66"/>
      <c r="AX45" s="66"/>
      <c r="AY45" s="86"/>
    </row>
    <row r="46" spans="1:55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66"/>
      <c r="X46" s="66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66"/>
      <c r="AV46" s="66"/>
      <c r="AW46" s="66"/>
      <c r="AX46" s="66"/>
      <c r="AY46" s="86"/>
    </row>
    <row r="47" spans="1:55" x14ac:dyDescent="0.25">
      <c r="I47" s="113"/>
      <c r="J47" s="182"/>
      <c r="K47" s="183"/>
      <c r="M47" s="183"/>
      <c r="W47" s="66"/>
      <c r="X47" s="66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66"/>
      <c r="AV47" s="66"/>
      <c r="AW47" s="66"/>
      <c r="AX47" s="66"/>
      <c r="AY47" s="86"/>
    </row>
    <row r="48" spans="1:55" x14ac:dyDescent="0.25">
      <c r="I48" s="113"/>
      <c r="J48" s="182"/>
      <c r="K48" s="183"/>
      <c r="M48" s="183"/>
      <c r="W48" s="66"/>
      <c r="X48" s="66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66"/>
      <c r="AV48" s="66"/>
      <c r="AW48" s="66"/>
      <c r="AX48" s="66"/>
      <c r="AY48" s="86"/>
    </row>
    <row r="49" spans="10:51" x14ac:dyDescent="0.25">
      <c r="J49" s="183"/>
      <c r="K49" s="183"/>
      <c r="M49" s="183"/>
      <c r="W49" s="66"/>
      <c r="X49" s="66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66"/>
      <c r="AV49" s="66"/>
      <c r="AW49" s="66"/>
      <c r="AX49" s="66"/>
      <c r="AY49" s="86"/>
    </row>
    <row r="50" spans="10:51" x14ac:dyDescent="0.25">
      <c r="J50" s="183"/>
      <c r="K50" s="183"/>
      <c r="M50" s="183"/>
      <c r="W50" s="66"/>
      <c r="X50" s="66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66"/>
      <c r="AV50" s="66"/>
      <c r="AW50" s="66"/>
      <c r="AX50" s="66"/>
      <c r="AY50" s="86"/>
    </row>
    <row r="51" spans="10:51" x14ac:dyDescent="0.25">
      <c r="J51" s="183"/>
      <c r="K51" s="183"/>
      <c r="M51" s="183"/>
      <c r="W51" s="66"/>
      <c r="X51" s="66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66"/>
      <c r="AV51" s="66"/>
      <c r="AW51" s="66"/>
      <c r="AX51" s="66"/>
      <c r="AY51" s="86"/>
    </row>
    <row r="52" spans="10:51" x14ac:dyDescent="0.25">
      <c r="J52" s="183"/>
      <c r="K52" s="183"/>
      <c r="L52" s="184"/>
      <c r="M52" s="183"/>
      <c r="W52" s="66"/>
      <c r="X52" s="66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66"/>
      <c r="AV52" s="66"/>
      <c r="AW52" s="66"/>
      <c r="AX52" s="66"/>
      <c r="AY52" s="86"/>
    </row>
    <row r="53" spans="10:51" x14ac:dyDescent="0.25">
      <c r="J53" s="183"/>
      <c r="K53" s="183"/>
      <c r="L53" s="184"/>
      <c r="M53" s="183"/>
      <c r="W53" s="66"/>
      <c r="X53" s="66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66"/>
      <c r="AV53" s="66"/>
      <c r="AW53" s="66"/>
      <c r="AX53" s="66"/>
      <c r="AY53" s="86"/>
    </row>
    <row r="54" spans="10:51" x14ac:dyDescent="0.25">
      <c r="J54" s="183"/>
      <c r="K54" s="183"/>
      <c r="L54" s="184"/>
      <c r="M54" s="183"/>
      <c r="W54" s="66"/>
      <c r="X54" s="66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66"/>
      <c r="AV54" s="66"/>
      <c r="AW54" s="66"/>
      <c r="AX54" s="66"/>
      <c r="AY54" s="86"/>
    </row>
    <row r="55" spans="10:51" x14ac:dyDescent="0.25">
      <c r="J55" s="183"/>
      <c r="K55" s="183"/>
      <c r="L55" s="184"/>
      <c r="M55" s="183"/>
      <c r="W55" s="66"/>
      <c r="X55" s="66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66"/>
      <c r="AV55" s="66"/>
      <c r="AW55" s="66"/>
      <c r="AX55" s="66"/>
      <c r="AY55" s="86"/>
    </row>
    <row r="56" spans="10:51" x14ac:dyDescent="0.25">
      <c r="J56" s="183"/>
      <c r="K56" s="183"/>
      <c r="L56" s="184"/>
      <c r="M56" s="183"/>
      <c r="W56" s="66"/>
      <c r="X56" s="66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66"/>
      <c r="AV56" s="66"/>
      <c r="AW56" s="66"/>
      <c r="AX56" s="66"/>
      <c r="AY56" s="86"/>
    </row>
    <row r="57" spans="10:51" x14ac:dyDescent="0.25">
      <c r="J57" s="183"/>
      <c r="K57" s="183"/>
      <c r="M57" s="183"/>
      <c r="W57" s="66"/>
      <c r="X57" s="66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66"/>
      <c r="AV57" s="66"/>
      <c r="AW57" s="66"/>
      <c r="AX57" s="66"/>
      <c r="AY57" s="86"/>
    </row>
    <row r="58" spans="10:51" x14ac:dyDescent="0.25">
      <c r="J58" s="183"/>
      <c r="K58" s="183"/>
      <c r="M58" s="183"/>
      <c r="W58" s="66"/>
      <c r="X58" s="66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66"/>
      <c r="AV58" s="66"/>
      <c r="AW58" s="66"/>
      <c r="AX58" s="66"/>
      <c r="AY58" s="86"/>
    </row>
    <row r="59" spans="10:51" x14ac:dyDescent="0.25">
      <c r="J59" s="183"/>
      <c r="K59" s="183"/>
      <c r="M59" s="183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</row>
    <row r="60" spans="10:51" x14ac:dyDescent="0.25">
      <c r="J60" s="183"/>
      <c r="K60" s="183"/>
      <c r="M60" s="183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</row>
    <row r="61" spans="10:51" x14ac:dyDescent="0.25">
      <c r="J61" s="183"/>
      <c r="K61" s="183"/>
      <c r="M61" s="183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</row>
    <row r="62" spans="10:51" x14ac:dyDescent="0.25">
      <c r="J62" s="183"/>
      <c r="K62" s="183"/>
      <c r="M62" s="183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</row>
    <row r="63" spans="10:51" x14ac:dyDescent="0.25">
      <c r="J63" s="183"/>
      <c r="K63" s="183"/>
      <c r="M63" s="183"/>
      <c r="W63" s="186"/>
      <c r="X63" s="186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</row>
    <row r="64" spans="10:51" x14ac:dyDescent="0.25">
      <c r="J64" s="183"/>
      <c r="K64" s="183"/>
      <c r="M64" s="183"/>
      <c r="W64" s="66"/>
      <c r="X64" s="66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</row>
    <row r="65" spans="10:50" x14ac:dyDescent="0.25">
      <c r="J65" s="183"/>
      <c r="K65" s="183"/>
      <c r="M65" s="183"/>
      <c r="W65" s="66"/>
      <c r="X65" s="66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</row>
    <row r="66" spans="10:50" x14ac:dyDescent="0.25">
      <c r="J66" s="183"/>
      <c r="K66" s="183"/>
      <c r="W66" s="66"/>
      <c r="X66" s="66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</row>
    <row r="67" spans="10:50" x14ac:dyDescent="0.25">
      <c r="W67" s="66"/>
      <c r="X67" s="66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</row>
    <row r="68" spans="10:50" x14ac:dyDescent="0.25">
      <c r="W68" s="66"/>
      <c r="X68" s="66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</row>
    <row r="69" spans="10:50" x14ac:dyDescent="0.25">
      <c r="W69" s="66"/>
      <c r="X69" s="66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</row>
    <row r="70" spans="10:50" x14ac:dyDescent="0.25">
      <c r="W70" s="66"/>
      <c r="X70" s="66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</row>
    <row r="71" spans="10:50" x14ac:dyDescent="0.25">
      <c r="W71" s="66"/>
      <c r="X71" s="66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</row>
    <row r="72" spans="10:50" x14ac:dyDescent="0.25">
      <c r="W72" s="66"/>
      <c r="X72" s="66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</row>
    <row r="73" spans="10:50" x14ac:dyDescent="0.25">
      <c r="W73" s="66"/>
      <c r="X73" s="66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</row>
    <row r="74" spans="10:50" x14ac:dyDescent="0.25">
      <c r="W74" s="66"/>
      <c r="X74" s="66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</row>
    <row r="75" spans="10:50" x14ac:dyDescent="0.25">
      <c r="W75" s="66"/>
      <c r="X75" s="66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</row>
    <row r="76" spans="10:50" x14ac:dyDescent="0.25">
      <c r="W76" s="66"/>
      <c r="X76" s="66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</row>
    <row r="77" spans="10:50" x14ac:dyDescent="0.25">
      <c r="W77" s="66"/>
      <c r="X77" s="66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</row>
    <row r="78" spans="10:50" x14ac:dyDescent="0.25">
      <c r="W78" s="66"/>
      <c r="X78" s="66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</row>
    <row r="79" spans="10:50" x14ac:dyDescent="0.25">
      <c r="W79" s="66"/>
      <c r="X79" s="66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</row>
    <row r="80" spans="10:50" x14ac:dyDescent="0.25">
      <c r="W80" s="66"/>
      <c r="X80" s="66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</row>
    <row r="81" spans="23:50" x14ac:dyDescent="0.25">
      <c r="W81" s="66"/>
      <c r="X81" s="66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</row>
    <row r="82" spans="23:50" x14ac:dyDescent="0.25">
      <c r="W82" s="66"/>
      <c r="X82" s="66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</row>
    <row r="83" spans="23:50" x14ac:dyDescent="0.25">
      <c r="W83" s="66"/>
      <c r="X83" s="66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</row>
    <row r="84" spans="23:50" x14ac:dyDescent="0.25">
      <c r="W84" s="66"/>
      <c r="X84" s="66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</row>
    <row r="85" spans="23:50" x14ac:dyDescent="0.25">
      <c r="W85" s="66"/>
      <c r="X85" s="66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</row>
    <row r="86" spans="23:50" x14ac:dyDescent="0.25"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</row>
    <row r="87" spans="23:50" x14ac:dyDescent="0.25"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</row>
    <row r="88" spans="23:50" x14ac:dyDescent="0.25"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</row>
    <row r="89" spans="23:50" x14ac:dyDescent="0.25"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</row>
    <row r="90" spans="23:50" x14ac:dyDescent="0.25"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</row>
    <row r="91" spans="23:50" x14ac:dyDescent="0.25"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</row>
    <row r="92" spans="23:50" x14ac:dyDescent="0.25"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</row>
    <row r="93" spans="23:50" x14ac:dyDescent="0.25"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</row>
    <row r="94" spans="23:50" x14ac:dyDescent="0.25"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</row>
    <row r="95" spans="23:50" x14ac:dyDescent="0.25"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</row>
    <row r="96" spans="23:50" x14ac:dyDescent="0.25"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</row>
    <row r="97" spans="23:50" x14ac:dyDescent="0.25"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</row>
    <row r="98" spans="23:50" x14ac:dyDescent="0.25"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</row>
    <row r="99" spans="23:50" x14ac:dyDescent="0.25"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</row>
    <row r="100" spans="23:50" x14ac:dyDescent="0.25"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</row>
  </sheetData>
  <mergeCells count="1">
    <mergeCell ref="N5:T5"/>
  </mergeCells>
  <pageMargins left="0" right="0" top="0.75" bottom="0.75" header="0.3" footer="0.3"/>
  <pageSetup scale="23" orientation="landscape" r:id="rId1"/>
  <headerFooter>
    <oddHeader>&amp;L&amp;Z&amp;F</oddHeader>
    <oddFooter>&amp;R&amp;A
&amp;D&amp;T
&amp;Z&amp;F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W22" sqref="W22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W24"/>
  <sheetViews>
    <sheetView workbookViewId="0">
      <selection activeCell="N29" sqref="N29"/>
    </sheetView>
  </sheetViews>
  <sheetFormatPr defaultRowHeight="15" x14ac:dyDescent="0.25"/>
  <cols>
    <col min="1" max="1" width="23.85546875" customWidth="1"/>
    <col min="2" max="2" width="16.28515625" customWidth="1"/>
    <col min="3" max="3" width="14" customWidth="1"/>
    <col min="4" max="4" width="14.85546875" customWidth="1"/>
  </cols>
  <sheetData>
    <row r="2" spans="1:23" ht="15.75" x14ac:dyDescent="0.25">
      <c r="A2" s="295" t="s">
        <v>234</v>
      </c>
      <c r="B2" s="285"/>
      <c r="C2" s="286"/>
      <c r="D2" s="286"/>
      <c r="E2" s="286"/>
      <c r="F2" s="286"/>
      <c r="G2" s="285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</row>
    <row r="3" spans="1:23" x14ac:dyDescent="0.25">
      <c r="A3" s="254" t="s">
        <v>235</v>
      </c>
      <c r="B3" s="254">
        <v>2024</v>
      </c>
      <c r="C3" s="254">
        <v>2025</v>
      </c>
      <c r="D3" s="254">
        <v>2026</v>
      </c>
      <c r="E3" s="254">
        <v>2027</v>
      </c>
      <c r="F3" s="254">
        <v>2028</v>
      </c>
      <c r="G3" s="254">
        <v>2029</v>
      </c>
      <c r="H3" s="254">
        <v>2030</v>
      </c>
      <c r="I3" s="254">
        <v>2031</v>
      </c>
      <c r="J3" s="254">
        <v>2032</v>
      </c>
      <c r="K3" s="254">
        <v>2033</v>
      </c>
      <c r="L3" s="254">
        <v>2034</v>
      </c>
      <c r="M3" s="254">
        <v>2035</v>
      </c>
      <c r="N3" s="254">
        <v>2036</v>
      </c>
      <c r="O3" s="254">
        <v>2037</v>
      </c>
      <c r="P3" s="254">
        <v>2038</v>
      </c>
      <c r="Q3" s="254">
        <v>2039</v>
      </c>
      <c r="R3" s="254">
        <v>2040</v>
      </c>
      <c r="S3" s="254">
        <v>2041</v>
      </c>
      <c r="T3" s="254">
        <v>2042</v>
      </c>
      <c r="U3" s="254">
        <v>2043</v>
      </c>
      <c r="V3" s="254">
        <v>2044</v>
      </c>
      <c r="W3" s="254">
        <v>2045</v>
      </c>
    </row>
    <row r="4" spans="1:23" x14ac:dyDescent="0.25">
      <c r="A4" s="255" t="s">
        <v>216</v>
      </c>
      <c r="B4" s="272">
        <v>1.7617993058578874</v>
      </c>
      <c r="C4" s="272">
        <v>1.8390896255268983</v>
      </c>
      <c r="D4" s="272">
        <v>1.5783477425188703</v>
      </c>
      <c r="E4" s="272">
        <v>1.6572668357372617</v>
      </c>
      <c r="F4" s="272">
        <v>1.6424867567880024</v>
      </c>
      <c r="G4" s="272">
        <v>1.6652086170624893</v>
      </c>
      <c r="H4" s="272">
        <v>1.5726811193569332</v>
      </c>
      <c r="I4" s="272">
        <v>1.6050694221267667</v>
      </c>
      <c r="J4" s="272">
        <v>1.6236651235450925</v>
      </c>
      <c r="K4" s="272">
        <v>1.6162760105074383</v>
      </c>
      <c r="L4" s="272">
        <v>1.61717432883946</v>
      </c>
      <c r="M4" s="272">
        <v>1.768130829996347</v>
      </c>
      <c r="N4" s="272">
        <v>1.8226438996199397</v>
      </c>
      <c r="O4" s="272">
        <v>2.016954495775146</v>
      </c>
      <c r="P4" s="272">
        <v>2.1277481879608042</v>
      </c>
      <c r="Q4" s="272">
        <v>2.2391670613126378</v>
      </c>
      <c r="R4" s="272">
        <v>2.4434620288511892</v>
      </c>
      <c r="S4" s="272">
        <v>2.4913553762943925</v>
      </c>
      <c r="T4" s="272">
        <v>2.4972238292281954</v>
      </c>
      <c r="U4" s="272">
        <v>2.6229178185681361</v>
      </c>
      <c r="V4" s="272">
        <v>2.6449643243716792</v>
      </c>
      <c r="W4" s="272">
        <v>2.7676305214391252</v>
      </c>
    </row>
    <row r="5" spans="1:23" x14ac:dyDescent="0.25">
      <c r="A5" s="255" t="s">
        <v>237</v>
      </c>
      <c r="B5" s="272">
        <v>1.70884879771834</v>
      </c>
      <c r="C5" s="272">
        <v>1.81042366405807</v>
      </c>
      <c r="D5" s="272">
        <v>1.6098651401530399</v>
      </c>
      <c r="E5" s="272">
        <v>1.74575959702499</v>
      </c>
      <c r="F5" s="272">
        <v>1.82395799914542</v>
      </c>
      <c r="G5" s="272">
        <v>1.87380031022148</v>
      </c>
      <c r="H5" s="272">
        <v>1.84498243527461</v>
      </c>
      <c r="I5" s="272">
        <v>1.87148956254788</v>
      </c>
      <c r="J5" s="272">
        <v>1.9715037666234501</v>
      </c>
      <c r="K5" s="272">
        <v>1.9957953691003101</v>
      </c>
      <c r="L5" s="272">
        <v>2.0045782377429102</v>
      </c>
      <c r="M5" s="272">
        <v>2.2283496923603598</v>
      </c>
      <c r="N5" s="272">
        <v>2.30867009152669</v>
      </c>
      <c r="O5" s="272">
        <v>2.57303120279576</v>
      </c>
      <c r="P5" s="272">
        <v>2.6166537878399798</v>
      </c>
      <c r="Q5" s="272">
        <v>2.7008957710970201</v>
      </c>
      <c r="R5" s="272">
        <v>2.8472333437630901</v>
      </c>
      <c r="S5" s="272">
        <v>3.0573482423225502</v>
      </c>
      <c r="T5" s="272">
        <v>3.0863937479358201</v>
      </c>
      <c r="U5" s="272">
        <v>3.2703118541793699</v>
      </c>
      <c r="V5" s="272">
        <v>3.3352831042015301</v>
      </c>
      <c r="W5" s="272">
        <v>3.31040594987225</v>
      </c>
    </row>
    <row r="6" spans="1:23" x14ac:dyDescent="0.25">
      <c r="A6" s="255" t="s">
        <v>50</v>
      </c>
      <c r="B6" s="272">
        <v>1.75008699808999</v>
      </c>
      <c r="C6" s="272">
        <v>1.79601344730229</v>
      </c>
      <c r="D6" s="272">
        <v>1.5891169183337801</v>
      </c>
      <c r="E6" s="272">
        <v>1.7112223088568801</v>
      </c>
      <c r="F6" s="272">
        <v>1.7801323963761699</v>
      </c>
      <c r="G6" s="272">
        <v>1.84214798363645</v>
      </c>
      <c r="H6" s="272">
        <v>1.7555858716993999</v>
      </c>
      <c r="I6" s="272">
        <v>1.80789753013365</v>
      </c>
      <c r="J6" s="272">
        <v>1.89053949624803</v>
      </c>
      <c r="K6" s="272">
        <v>1.9512271470637801</v>
      </c>
      <c r="L6" s="272">
        <v>1.9821099588756399</v>
      </c>
      <c r="M6" s="272">
        <v>2.1206892126492698</v>
      </c>
      <c r="N6" s="272">
        <v>2.2190038600286202</v>
      </c>
      <c r="O6" s="272">
        <v>2.4410494177028998</v>
      </c>
      <c r="P6" s="272">
        <v>2.5137432921810001</v>
      </c>
      <c r="Q6" s="272">
        <v>2.57634182128304</v>
      </c>
      <c r="R6" s="272">
        <v>2.7432519000351698</v>
      </c>
      <c r="S6" s="272">
        <v>2.8862293709374698</v>
      </c>
      <c r="T6" s="272">
        <v>2.8840064582412301</v>
      </c>
      <c r="U6" s="272">
        <v>3.10568517420757</v>
      </c>
      <c r="V6" s="272">
        <v>3.19801098108042</v>
      </c>
      <c r="W6" s="272">
        <v>3.2055330726751001</v>
      </c>
    </row>
    <row r="7" spans="1:23" x14ac:dyDescent="0.25">
      <c r="A7" s="291"/>
      <c r="B7" s="292"/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</row>
    <row r="8" spans="1:23" ht="15.75" x14ac:dyDescent="0.25">
      <c r="A8" s="279" t="s">
        <v>322</v>
      </c>
      <c r="B8" s="280"/>
      <c r="C8" s="281"/>
      <c r="D8" s="281"/>
      <c r="E8" s="281"/>
      <c r="F8" s="281"/>
      <c r="G8" s="280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2"/>
    </row>
    <row r="9" spans="1:23" x14ac:dyDescent="0.25">
      <c r="A9" s="254" t="s">
        <v>235</v>
      </c>
      <c r="B9" s="283">
        <v>2024</v>
      </c>
      <c r="C9" s="283">
        <v>2025</v>
      </c>
      <c r="D9" s="283">
        <v>2026</v>
      </c>
      <c r="E9" s="283">
        <v>2027</v>
      </c>
      <c r="F9" s="283">
        <v>2028</v>
      </c>
      <c r="G9" s="283">
        <v>2029</v>
      </c>
      <c r="H9" s="283">
        <v>2030</v>
      </c>
      <c r="I9" s="283">
        <v>2031</v>
      </c>
      <c r="J9" s="283">
        <v>2032</v>
      </c>
      <c r="K9" s="283">
        <v>2033</v>
      </c>
      <c r="L9" s="283">
        <v>2034</v>
      </c>
      <c r="M9" s="283">
        <v>2035</v>
      </c>
      <c r="N9" s="283">
        <v>2036</v>
      </c>
      <c r="O9" s="283">
        <v>2037</v>
      </c>
      <c r="P9" s="283">
        <v>2038</v>
      </c>
      <c r="Q9" s="283">
        <v>2039</v>
      </c>
      <c r="R9" s="283">
        <v>2040</v>
      </c>
      <c r="S9" s="283">
        <v>2041</v>
      </c>
      <c r="T9" s="283">
        <v>2042</v>
      </c>
      <c r="U9" s="283">
        <v>2043</v>
      </c>
      <c r="V9" s="283">
        <v>2044</v>
      </c>
      <c r="W9" s="283">
        <v>2045</v>
      </c>
    </row>
    <row r="10" spans="1:23" x14ac:dyDescent="0.25">
      <c r="A10" s="255" t="s">
        <v>216</v>
      </c>
      <c r="B10" s="272">
        <v>1.2059971585826874</v>
      </c>
      <c r="C10" s="272">
        <v>1.3258976203708648</v>
      </c>
      <c r="D10" s="272">
        <v>1.2099711456222535</v>
      </c>
      <c r="E10" s="272">
        <v>1.2664883457336427</v>
      </c>
      <c r="F10" s="272">
        <v>1.2749578426971435</v>
      </c>
      <c r="G10" s="272">
        <v>1.2986818577270507</v>
      </c>
      <c r="H10" s="272">
        <v>1.3222267484207153</v>
      </c>
      <c r="I10" s="272">
        <v>1.3461461868256963</v>
      </c>
      <c r="J10" s="272">
        <v>1.3830694107041359</v>
      </c>
      <c r="K10" s="272">
        <v>1.3851340251541138</v>
      </c>
      <c r="L10" s="272">
        <v>1.4020050544509888</v>
      </c>
      <c r="M10" s="272">
        <v>1.5911670892410279</v>
      </c>
      <c r="N10" s="272">
        <v>1.6556110880889892</v>
      </c>
      <c r="O10" s="272">
        <v>1.8553122738342285</v>
      </c>
      <c r="P10" s="272">
        <v>2.0116100214996337</v>
      </c>
      <c r="Q10" s="272">
        <v>2.133633252937317</v>
      </c>
      <c r="R10" s="272">
        <v>2.3426038668441773</v>
      </c>
      <c r="S10" s="272">
        <v>2.3902072591438293</v>
      </c>
      <c r="T10" s="272">
        <v>2.3771862435226438</v>
      </c>
      <c r="U10" s="272">
        <v>2.4841783842506411</v>
      </c>
      <c r="V10" s="272">
        <v>2.516894648124695</v>
      </c>
      <c r="W10" s="272">
        <v>2.6682535866355894</v>
      </c>
    </row>
    <row r="11" spans="1:23" x14ac:dyDescent="0.25">
      <c r="A11" s="255" t="s">
        <v>237</v>
      </c>
      <c r="B11" s="272">
        <v>1.19380975345039</v>
      </c>
      <c r="C11" s="272">
        <v>1.32221177239799</v>
      </c>
      <c r="D11" s="272">
        <v>1.2612428406677201</v>
      </c>
      <c r="E11" s="272">
        <v>1.3792716144714401</v>
      </c>
      <c r="F11" s="272">
        <v>1.4422068311156999</v>
      </c>
      <c r="G11" s="272">
        <v>1.46100758600616</v>
      </c>
      <c r="H11" s="272">
        <v>1.48474464177703</v>
      </c>
      <c r="I11" s="272">
        <v>1.57827438202667</v>
      </c>
      <c r="J11" s="272">
        <v>1.6522597736778299</v>
      </c>
      <c r="K11" s="272">
        <v>1.68838744432831</v>
      </c>
      <c r="L11" s="272">
        <v>1.6849242282180801</v>
      </c>
      <c r="M11" s="272">
        <v>1.9480787829360999</v>
      </c>
      <c r="N11" s="272">
        <v>2.0823819735870401</v>
      </c>
      <c r="O11" s="272">
        <v>2.3329109465789801</v>
      </c>
      <c r="P11" s="272">
        <v>2.4367516647872902</v>
      </c>
      <c r="Q11" s="272">
        <v>2.5105389629363999</v>
      </c>
      <c r="R11" s="272">
        <v>2.6592609231491098</v>
      </c>
      <c r="S11" s="272">
        <v>2.87570567809296</v>
      </c>
      <c r="T11" s="272">
        <v>2.87127709552002</v>
      </c>
      <c r="U11" s="272">
        <v>2.98561404785156</v>
      </c>
      <c r="V11" s="272">
        <v>3.0884880429163002</v>
      </c>
      <c r="W11" s="272">
        <v>3.09122468300533</v>
      </c>
    </row>
    <row r="12" spans="1:23" x14ac:dyDescent="0.25">
      <c r="A12" s="255" t="s">
        <v>50</v>
      </c>
      <c r="B12" s="272">
        <v>1.2401139006366699</v>
      </c>
      <c r="C12" s="272">
        <v>1.3098850218868301</v>
      </c>
      <c r="D12" s="272">
        <v>1.2568051069145201</v>
      </c>
      <c r="E12" s="272">
        <v>1.3521152485275301</v>
      </c>
      <c r="F12" s="272">
        <v>1.4118559460601801</v>
      </c>
      <c r="G12" s="272">
        <v>1.42550002794647</v>
      </c>
      <c r="H12" s="272">
        <v>1.42857050041304</v>
      </c>
      <c r="I12" s="272">
        <v>1.50779369764044</v>
      </c>
      <c r="J12" s="272">
        <v>1.5620651525231199</v>
      </c>
      <c r="K12" s="272">
        <v>1.60256954411255</v>
      </c>
      <c r="L12" s="272">
        <v>1.6595788694534299</v>
      </c>
      <c r="M12" s="272">
        <v>1.85850488941193</v>
      </c>
      <c r="N12" s="272">
        <v>1.95374367698669</v>
      </c>
      <c r="O12" s="272">
        <v>2.1864120780258198</v>
      </c>
      <c r="P12" s="272">
        <v>2.2729248928146402</v>
      </c>
      <c r="Q12" s="272">
        <v>2.3429018926544201</v>
      </c>
      <c r="R12" s="272">
        <v>2.54698571797943</v>
      </c>
      <c r="S12" s="272">
        <v>2.6665594652938802</v>
      </c>
      <c r="T12" s="272">
        <v>2.6116967444457999</v>
      </c>
      <c r="U12" s="272">
        <v>2.7749890034179701</v>
      </c>
      <c r="V12" s="272">
        <v>2.82583640036869</v>
      </c>
      <c r="W12" s="272">
        <v>2.8514380818395599</v>
      </c>
    </row>
    <row r="13" spans="1:23" x14ac:dyDescent="0.25">
      <c r="A13" s="291"/>
      <c r="B13" s="292"/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</row>
    <row r="14" spans="1:23" ht="15.75" x14ac:dyDescent="0.25">
      <c r="A14" s="284" t="s">
        <v>236</v>
      </c>
      <c r="B14" s="285"/>
      <c r="C14" s="286"/>
      <c r="D14" s="286"/>
      <c r="E14" s="286"/>
      <c r="F14" s="286"/>
      <c r="G14" s="285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</row>
    <row r="15" spans="1:23" x14ac:dyDescent="0.25">
      <c r="A15" s="254" t="s">
        <v>235</v>
      </c>
      <c r="B15" s="254">
        <v>2024</v>
      </c>
      <c r="C15" s="254">
        <v>2025</v>
      </c>
      <c r="D15" s="254">
        <v>2026</v>
      </c>
      <c r="E15" s="254">
        <v>2027</v>
      </c>
      <c r="F15" s="254">
        <v>2028</v>
      </c>
      <c r="G15" s="254">
        <v>2029</v>
      </c>
      <c r="H15" s="254">
        <v>2030</v>
      </c>
      <c r="I15" s="254">
        <v>2031</v>
      </c>
      <c r="J15" s="254">
        <v>2032</v>
      </c>
      <c r="K15" s="254">
        <v>2033</v>
      </c>
      <c r="L15" s="254">
        <v>2034</v>
      </c>
      <c r="M15" s="254">
        <v>2035</v>
      </c>
      <c r="N15" s="254">
        <v>2036</v>
      </c>
      <c r="O15" s="254">
        <v>2037</v>
      </c>
      <c r="P15" s="254">
        <v>2038</v>
      </c>
      <c r="Q15" s="254">
        <v>2039</v>
      </c>
      <c r="R15" s="254">
        <v>2040</v>
      </c>
      <c r="S15" s="254">
        <v>2041</v>
      </c>
      <c r="T15" s="254">
        <v>2042</v>
      </c>
      <c r="U15" s="254">
        <v>2043</v>
      </c>
      <c r="V15" s="254">
        <v>2044</v>
      </c>
      <c r="W15" s="254">
        <v>2045</v>
      </c>
    </row>
    <row r="16" spans="1:23" x14ac:dyDescent="0.25">
      <c r="A16" s="255" t="s">
        <v>216</v>
      </c>
      <c r="B16" s="272">
        <v>0.55580214727519983</v>
      </c>
      <c r="C16" s="272">
        <v>0.51319200515603347</v>
      </c>
      <c r="D16" s="272">
        <v>0.36837659689661695</v>
      </c>
      <c r="E16" s="272">
        <v>0.39077849000361908</v>
      </c>
      <c r="F16" s="272">
        <v>0.36752891409085875</v>
      </c>
      <c r="G16" s="272">
        <v>0.36652675933543849</v>
      </c>
      <c r="H16" s="272">
        <v>0.25045437093621797</v>
      </c>
      <c r="I16" s="272">
        <v>0.25892323530107036</v>
      </c>
      <c r="J16" s="272">
        <v>0.24059571284095663</v>
      </c>
      <c r="K16" s="272">
        <v>0.23114198535332456</v>
      </c>
      <c r="L16" s="272">
        <v>0.21516927438847117</v>
      </c>
      <c r="M16" s="272">
        <v>0.17696374075531912</v>
      </c>
      <c r="N16" s="272">
        <v>0.16703281153095048</v>
      </c>
      <c r="O16" s="272">
        <v>0.16164222194091743</v>
      </c>
      <c r="P16" s="272">
        <v>0.11613816646117064</v>
      </c>
      <c r="Q16" s="272">
        <v>0.10553380837532086</v>
      </c>
      <c r="R16" s="272">
        <v>0.10085816200701193</v>
      </c>
      <c r="S16" s="272">
        <v>0.10114811715056328</v>
      </c>
      <c r="T16" s="272">
        <v>0.12003758570555131</v>
      </c>
      <c r="U16" s="272">
        <v>0.13873943431749522</v>
      </c>
      <c r="V16" s="272">
        <v>0.1280696762469844</v>
      </c>
      <c r="W16" s="272">
        <v>9.9376934803535696E-2</v>
      </c>
    </row>
    <row r="17" spans="1:23" x14ac:dyDescent="0.25">
      <c r="A17" s="255" t="s">
        <v>237</v>
      </c>
      <c r="B17" s="272">
        <v>0.515039044267949</v>
      </c>
      <c r="C17" s="272">
        <v>0.48821189166008</v>
      </c>
      <c r="D17" s="272">
        <v>0.34862229948531398</v>
      </c>
      <c r="E17" s="272">
        <v>0.36648798255355902</v>
      </c>
      <c r="F17" s="272">
        <v>0.38175121603385198</v>
      </c>
      <c r="G17" s="272">
        <v>0.41279272421531898</v>
      </c>
      <c r="H17" s="272">
        <v>0.360237793497588</v>
      </c>
      <c r="I17" s="272">
        <v>0.29321518052121198</v>
      </c>
      <c r="J17" s="272">
        <v>0.319243992945621</v>
      </c>
      <c r="K17" s="272">
        <v>0.30740792477199702</v>
      </c>
      <c r="L17" s="272">
        <v>0.31965400952482798</v>
      </c>
      <c r="M17" s="272">
        <v>0.28027090942425897</v>
      </c>
      <c r="N17" s="272">
        <v>0.226288117939656</v>
      </c>
      <c r="O17" s="272">
        <v>0.24012025621678401</v>
      </c>
      <c r="P17" s="272">
        <v>0.17990212305268999</v>
      </c>
      <c r="Q17" s="272">
        <v>0.19035680816061801</v>
      </c>
      <c r="R17" s="272">
        <v>0.187972420613985</v>
      </c>
      <c r="S17" s="272">
        <v>0.18164256422959599</v>
      </c>
      <c r="T17" s="272">
        <v>0.2151166524158</v>
      </c>
      <c r="U17" s="272">
        <v>0.28469780632781</v>
      </c>
      <c r="V17" s="272">
        <v>0.24679506128523099</v>
      </c>
      <c r="W17" s="272">
        <v>0.219181266866914</v>
      </c>
    </row>
    <row r="18" spans="1:23" x14ac:dyDescent="0.25">
      <c r="A18" s="255" t="s">
        <v>50</v>
      </c>
      <c r="B18" s="272">
        <v>0.50997309745332198</v>
      </c>
      <c r="C18" s="272">
        <v>0.48612842541546603</v>
      </c>
      <c r="D18" s="272">
        <v>0.33231181141925897</v>
      </c>
      <c r="E18" s="272">
        <v>0.35910706032935502</v>
      </c>
      <c r="F18" s="272">
        <v>0.36827645031598599</v>
      </c>
      <c r="G18" s="272">
        <v>0.41664795568998197</v>
      </c>
      <c r="H18" s="272">
        <v>0.32701537128635799</v>
      </c>
      <c r="I18" s="272">
        <v>0.30010383249320999</v>
      </c>
      <c r="J18" s="272">
        <v>0.32847434372491502</v>
      </c>
      <c r="K18" s="272">
        <v>0.34865760295123799</v>
      </c>
      <c r="L18" s="272">
        <v>0.32253108942220998</v>
      </c>
      <c r="M18" s="272">
        <v>0.26218432323734098</v>
      </c>
      <c r="N18" s="272">
        <v>0.26526018304193</v>
      </c>
      <c r="O18" s="272">
        <v>0.25463733967708202</v>
      </c>
      <c r="P18" s="272">
        <v>0.24081839936636801</v>
      </c>
      <c r="Q18" s="272">
        <v>0.23343992862862001</v>
      </c>
      <c r="R18" s="272">
        <v>0.19626618205573401</v>
      </c>
      <c r="S18" s="272">
        <v>0.21966990564358199</v>
      </c>
      <c r="T18" s="272">
        <v>0.27230971379542901</v>
      </c>
      <c r="U18" s="272">
        <v>0.33069617078960001</v>
      </c>
      <c r="V18" s="272">
        <v>0.37217458071173198</v>
      </c>
      <c r="W18" s="272">
        <v>0.35409499083553803</v>
      </c>
    </row>
    <row r="20" spans="1:23" ht="15.75" x14ac:dyDescent="0.25">
      <c r="A20" s="270" t="s">
        <v>229</v>
      </c>
      <c r="B20" s="271"/>
      <c r="C20" s="271"/>
      <c r="D20" s="271"/>
    </row>
    <row r="21" spans="1:23" ht="43.5" x14ac:dyDescent="0.25">
      <c r="A21" s="254" t="s">
        <v>217</v>
      </c>
      <c r="B21" s="254" t="s">
        <v>230</v>
      </c>
      <c r="C21" s="254" t="s">
        <v>231</v>
      </c>
      <c r="D21" s="254" t="s">
        <v>232</v>
      </c>
    </row>
    <row r="22" spans="1:23" x14ac:dyDescent="0.25">
      <c r="A22" s="255" t="s">
        <v>216</v>
      </c>
      <c r="B22" s="272">
        <v>17.606979078703986</v>
      </c>
      <c r="C22" s="272">
        <v>3.2396691494746035</v>
      </c>
      <c r="D22" s="272">
        <v>20.846648228178584</v>
      </c>
    </row>
    <row r="23" spans="1:23" x14ac:dyDescent="0.25">
      <c r="A23" s="255" t="s">
        <v>237</v>
      </c>
      <c r="B23" s="272">
        <v>20.228612872152901</v>
      </c>
      <c r="C23" s="272">
        <v>3.7435564727182098</v>
      </c>
      <c r="D23" s="272">
        <f>SUM(B23,C23)</f>
        <v>23.972169344871112</v>
      </c>
    </row>
    <row r="24" spans="1:23" x14ac:dyDescent="0.25">
      <c r="A24" s="255" t="s">
        <v>50</v>
      </c>
      <c r="B24" s="272">
        <v>19.3799471030974</v>
      </c>
      <c r="C24" s="272">
        <v>3.8799786200370101</v>
      </c>
      <c r="D24" s="272">
        <f>SUM(C24,B24)</f>
        <v>23.259925723134412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BM76"/>
  <sheetViews>
    <sheetView workbookViewId="0">
      <selection activeCell="C9" sqref="C9"/>
    </sheetView>
  </sheetViews>
  <sheetFormatPr defaultRowHeight="15" x14ac:dyDescent="0.25"/>
  <cols>
    <col min="1" max="1" width="31.42578125" customWidth="1"/>
    <col min="2" max="2" width="18" customWidth="1"/>
    <col min="3" max="3" width="59" customWidth="1"/>
    <col min="4" max="4" width="9.85546875" customWidth="1"/>
    <col min="5" max="5" width="11.5703125" customWidth="1"/>
    <col min="6" max="6" width="21.85546875" bestFit="1" customWidth="1"/>
    <col min="7" max="7" width="15.5703125" bestFit="1" customWidth="1"/>
    <col min="8" max="8" width="10.5703125" customWidth="1"/>
    <col min="9" max="9" width="11.42578125" customWidth="1"/>
    <col min="10" max="12" width="15.5703125" bestFit="1" customWidth="1"/>
    <col min="13" max="13" width="13.140625" customWidth="1"/>
    <col min="14" max="15" width="15.5703125" bestFit="1" customWidth="1"/>
    <col min="16" max="16" width="10.5703125" customWidth="1"/>
    <col min="17" max="23" width="15.5703125" bestFit="1" customWidth="1"/>
    <col min="24" max="24" width="13.42578125" bestFit="1" customWidth="1"/>
  </cols>
  <sheetData>
    <row r="2" spans="1:17" ht="18.600000000000001" customHeight="1" x14ac:dyDescent="0.25">
      <c r="A2" s="258"/>
      <c r="B2" s="256"/>
      <c r="C2" s="257"/>
    </row>
    <row r="4" spans="1:17" x14ac:dyDescent="0.25">
      <c r="A4" s="267" t="s">
        <v>216</v>
      </c>
      <c r="B4" s="267" t="s">
        <v>218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</row>
    <row r="5" spans="1:17" ht="51" x14ac:dyDescent="0.25">
      <c r="A5" s="259" t="s">
        <v>179</v>
      </c>
      <c r="B5" s="260" t="s">
        <v>219</v>
      </c>
      <c r="C5" s="259" t="s">
        <v>203</v>
      </c>
      <c r="D5" s="259" t="s">
        <v>204</v>
      </c>
      <c r="E5" s="260" t="s">
        <v>220</v>
      </c>
      <c r="F5" s="259" t="s">
        <v>205</v>
      </c>
      <c r="G5" s="259" t="s">
        <v>206</v>
      </c>
      <c r="H5" s="260" t="s">
        <v>221</v>
      </c>
      <c r="I5" s="259" t="s">
        <v>207</v>
      </c>
      <c r="J5" s="259" t="s">
        <v>208</v>
      </c>
      <c r="K5" s="259" t="s">
        <v>209</v>
      </c>
      <c r="L5" s="259" t="s">
        <v>210</v>
      </c>
      <c r="M5" s="259" t="s">
        <v>211</v>
      </c>
      <c r="N5" s="259" t="s">
        <v>212</v>
      </c>
      <c r="O5" s="259" t="s">
        <v>213</v>
      </c>
      <c r="P5" s="259" t="s">
        <v>214</v>
      </c>
      <c r="Q5" s="260" t="s">
        <v>215</v>
      </c>
    </row>
    <row r="6" spans="1:17" x14ac:dyDescent="0.25">
      <c r="A6" s="261">
        <v>2024</v>
      </c>
      <c r="B6" s="262">
        <v>96.167513486343765</v>
      </c>
      <c r="C6" s="263">
        <v>26.0775139</v>
      </c>
      <c r="D6" s="263">
        <v>70.089999586343765</v>
      </c>
      <c r="E6" s="262">
        <v>118.35557249806754</v>
      </c>
      <c r="F6" s="263">
        <v>96.945572650655436</v>
      </c>
      <c r="G6" s="263">
        <v>21.409999847412109</v>
      </c>
      <c r="H6" s="262">
        <v>474</v>
      </c>
      <c r="I6" s="263">
        <v>474</v>
      </c>
      <c r="J6" s="263">
        <v>0</v>
      </c>
      <c r="K6" s="263">
        <v>0</v>
      </c>
      <c r="L6" s="263">
        <v>0</v>
      </c>
      <c r="M6" s="263">
        <v>0</v>
      </c>
      <c r="N6" s="263">
        <v>0</v>
      </c>
      <c r="O6" s="263">
        <v>0</v>
      </c>
      <c r="P6" s="263">
        <v>0</v>
      </c>
      <c r="Q6" s="262">
        <v>688.5230859844113</v>
      </c>
    </row>
    <row r="7" spans="1:17" x14ac:dyDescent="0.25">
      <c r="A7" s="264">
        <v>2025</v>
      </c>
      <c r="B7" s="265">
        <v>183.72333262833862</v>
      </c>
      <c r="C7" s="266">
        <v>50.543332800000002</v>
      </c>
      <c r="D7" s="266">
        <v>133.17999982833862</v>
      </c>
      <c r="E7" s="265">
        <v>182.20639707113691</v>
      </c>
      <c r="F7" s="266">
        <v>142.32639695669599</v>
      </c>
      <c r="G7" s="266">
        <v>39.880000114440918</v>
      </c>
      <c r="H7" s="265">
        <v>1761</v>
      </c>
      <c r="I7" s="266">
        <v>711</v>
      </c>
      <c r="J7" s="266">
        <v>600</v>
      </c>
      <c r="K7" s="266">
        <v>0</v>
      </c>
      <c r="L7" s="266">
        <v>0</v>
      </c>
      <c r="M7" s="266">
        <v>250</v>
      </c>
      <c r="N7" s="266">
        <v>0</v>
      </c>
      <c r="O7" s="266">
        <v>0</v>
      </c>
      <c r="P7" s="266">
        <v>200</v>
      </c>
      <c r="Q7" s="265">
        <v>2126.9297296994755</v>
      </c>
    </row>
    <row r="8" spans="1:17" x14ac:dyDescent="0.25">
      <c r="A8" s="261">
        <v>2026</v>
      </c>
      <c r="B8" s="262">
        <v>289.21031220027157</v>
      </c>
      <c r="C8" s="263">
        <v>86.920311999999996</v>
      </c>
      <c r="D8" s="263">
        <v>202.29000020027161</v>
      </c>
      <c r="E8" s="262">
        <v>207.41722225455783</v>
      </c>
      <c r="F8" s="263">
        <v>163.70722126273654</v>
      </c>
      <c r="G8" s="263">
        <v>43.710000991821289</v>
      </c>
      <c r="H8" s="262">
        <v>2460.9499969482422</v>
      </c>
      <c r="I8" s="263">
        <v>711</v>
      </c>
      <c r="J8" s="263">
        <v>600</v>
      </c>
      <c r="K8" s="263">
        <v>0</v>
      </c>
      <c r="L8" s="263">
        <v>100</v>
      </c>
      <c r="M8" s="263">
        <v>549.94999694824219</v>
      </c>
      <c r="N8" s="263">
        <v>0</v>
      </c>
      <c r="O8" s="263">
        <v>0</v>
      </c>
      <c r="P8" s="263">
        <v>500</v>
      </c>
      <c r="Q8" s="262">
        <v>2957.5775314030716</v>
      </c>
    </row>
    <row r="9" spans="1:17" x14ac:dyDescent="0.25">
      <c r="A9" s="264">
        <v>2027</v>
      </c>
      <c r="B9" s="265">
        <v>362.27807356171724</v>
      </c>
      <c r="C9" s="266">
        <v>114.50807370000001</v>
      </c>
      <c r="D9" s="266">
        <v>247.76999986171722</v>
      </c>
      <c r="E9" s="265">
        <v>254.48733965081277</v>
      </c>
      <c r="F9" s="266">
        <v>204.16733995598855</v>
      </c>
      <c r="G9" s="266">
        <v>50.319999694824219</v>
      </c>
      <c r="H9" s="265">
        <v>3410.9000015258789</v>
      </c>
      <c r="I9" s="266">
        <v>711</v>
      </c>
      <c r="J9" s="266">
        <v>800</v>
      </c>
      <c r="K9" s="266">
        <v>200</v>
      </c>
      <c r="L9" s="266">
        <v>100</v>
      </c>
      <c r="M9" s="266">
        <v>699.90000152587891</v>
      </c>
      <c r="N9" s="266">
        <v>0</v>
      </c>
      <c r="O9" s="266">
        <v>0</v>
      </c>
      <c r="P9" s="266">
        <v>900</v>
      </c>
      <c r="Q9" s="265">
        <v>4027.6654147384088</v>
      </c>
    </row>
    <row r="10" spans="1:17" x14ac:dyDescent="0.25">
      <c r="A10" s="261">
        <v>2028</v>
      </c>
      <c r="B10" s="262">
        <v>437.60217954323195</v>
      </c>
      <c r="C10" s="263">
        <v>142.10217399999999</v>
      </c>
      <c r="D10" s="263">
        <v>295.50000554323196</v>
      </c>
      <c r="E10" s="262">
        <v>301.61745842035862</v>
      </c>
      <c r="F10" s="263">
        <v>247.62745864924042</v>
      </c>
      <c r="G10" s="263">
        <v>53.989999771118171</v>
      </c>
      <c r="H10" s="262">
        <v>4160.7499923706055</v>
      </c>
      <c r="I10" s="263">
        <v>711</v>
      </c>
      <c r="J10" s="263">
        <v>800</v>
      </c>
      <c r="K10" s="263">
        <v>299.89999389648438</v>
      </c>
      <c r="L10" s="263">
        <v>100</v>
      </c>
      <c r="M10" s="263">
        <v>1249.8499984741211</v>
      </c>
      <c r="N10" s="263">
        <v>0</v>
      </c>
      <c r="O10" s="263">
        <v>0</v>
      </c>
      <c r="P10" s="263">
        <v>1000</v>
      </c>
      <c r="Q10" s="262">
        <v>4899.9696303341962</v>
      </c>
    </row>
    <row r="11" spans="1:17" x14ac:dyDescent="0.25">
      <c r="A11" s="264">
        <v>2029</v>
      </c>
      <c r="B11" s="265">
        <v>504.86635440802763</v>
      </c>
      <c r="C11" s="266">
        <v>194.01635200000001</v>
      </c>
      <c r="D11" s="266">
        <v>310.85000240802765</v>
      </c>
      <c r="E11" s="265">
        <v>368.28598337102426</v>
      </c>
      <c r="F11" s="266">
        <v>310.94598321843637</v>
      </c>
      <c r="G11" s="266">
        <v>57.340000152587891</v>
      </c>
      <c r="H11" s="265">
        <v>4888.5999946594238</v>
      </c>
      <c r="I11" s="266">
        <v>839.09999465942383</v>
      </c>
      <c r="J11" s="266">
        <v>1000</v>
      </c>
      <c r="K11" s="266">
        <v>399.75</v>
      </c>
      <c r="L11" s="266">
        <v>100</v>
      </c>
      <c r="M11" s="266">
        <v>1549.75</v>
      </c>
      <c r="N11" s="266">
        <v>0</v>
      </c>
      <c r="O11" s="266">
        <v>0</v>
      </c>
      <c r="P11" s="266">
        <v>1000</v>
      </c>
      <c r="Q11" s="265">
        <v>5761.7523324384756</v>
      </c>
    </row>
    <row r="12" spans="1:17" x14ac:dyDescent="0.25">
      <c r="A12" s="261">
        <v>2030</v>
      </c>
      <c r="B12" s="262">
        <v>553.07131758174137</v>
      </c>
      <c r="C12" s="263">
        <v>225.93131700000001</v>
      </c>
      <c r="D12" s="263">
        <v>327.14000058174133</v>
      </c>
      <c r="E12" s="262">
        <v>434.48450757782399</v>
      </c>
      <c r="F12" s="263">
        <v>372.2645082644695</v>
      </c>
      <c r="G12" s="263">
        <v>62.219999313354506</v>
      </c>
      <c r="H12" s="262">
        <v>5988.299991607666</v>
      </c>
      <c r="I12" s="263">
        <v>839.09999465942383</v>
      </c>
      <c r="J12" s="263">
        <v>1400</v>
      </c>
      <c r="K12" s="263">
        <v>1099.5499954223633</v>
      </c>
      <c r="L12" s="263">
        <v>100</v>
      </c>
      <c r="M12" s="263">
        <v>1549.6500015258789</v>
      </c>
      <c r="N12" s="263">
        <v>0</v>
      </c>
      <c r="O12" s="263">
        <v>0</v>
      </c>
      <c r="P12" s="263">
        <v>1000</v>
      </c>
      <c r="Q12" s="262">
        <v>6975.8558167672309</v>
      </c>
    </row>
    <row r="13" spans="1:17" x14ac:dyDescent="0.25">
      <c r="A13" s="264">
        <v>2031</v>
      </c>
      <c r="B13" s="265">
        <v>601.62422054359433</v>
      </c>
      <c r="C13" s="266">
        <v>258.44421999999997</v>
      </c>
      <c r="D13" s="266">
        <v>343.18000054359436</v>
      </c>
      <c r="E13" s="265">
        <v>505.81843969242544</v>
      </c>
      <c r="F13" s="266">
        <v>440.22843763248892</v>
      </c>
      <c r="G13" s="266">
        <v>65.590002059936523</v>
      </c>
      <c r="H13" s="265">
        <v>6005.9499740600586</v>
      </c>
      <c r="I13" s="266">
        <v>857.39999389648438</v>
      </c>
      <c r="J13" s="266">
        <v>1400</v>
      </c>
      <c r="K13" s="266">
        <v>1098.9999847412109</v>
      </c>
      <c r="L13" s="266">
        <v>100</v>
      </c>
      <c r="M13" s="266">
        <v>1549.5499954223633</v>
      </c>
      <c r="N13" s="266">
        <v>0</v>
      </c>
      <c r="O13" s="266">
        <v>0</v>
      </c>
      <c r="P13" s="266">
        <v>1000</v>
      </c>
      <c r="Q13" s="265">
        <v>7113.3926342960785</v>
      </c>
    </row>
    <row r="14" spans="1:17" x14ac:dyDescent="0.25">
      <c r="A14" s="261">
        <v>2032</v>
      </c>
      <c r="B14" s="262">
        <v>685.76296714169314</v>
      </c>
      <c r="C14" s="263">
        <v>327.36296800000002</v>
      </c>
      <c r="D14" s="263">
        <v>358.39999914169312</v>
      </c>
      <c r="E14" s="262">
        <v>577.42236845009324</v>
      </c>
      <c r="F14" s="263">
        <v>508.24236623756889</v>
      </c>
      <c r="G14" s="263">
        <v>69.180002212524414</v>
      </c>
      <c r="H14" s="262">
        <v>6205.3000106811523</v>
      </c>
      <c r="I14" s="263">
        <v>857.39999389648438</v>
      </c>
      <c r="J14" s="263">
        <v>1600</v>
      </c>
      <c r="K14" s="263">
        <v>1098.4500122070313</v>
      </c>
      <c r="L14" s="263">
        <v>100</v>
      </c>
      <c r="M14" s="263">
        <v>1549.4500045776367</v>
      </c>
      <c r="N14" s="263">
        <v>0</v>
      </c>
      <c r="O14" s="263">
        <v>0</v>
      </c>
      <c r="P14" s="263">
        <v>1000</v>
      </c>
      <c r="Q14" s="262">
        <v>7468.4853462729388</v>
      </c>
    </row>
    <row r="15" spans="1:17" x14ac:dyDescent="0.25">
      <c r="A15" s="264">
        <v>2033</v>
      </c>
      <c r="B15" s="265">
        <v>733.49983050273136</v>
      </c>
      <c r="C15" s="266">
        <v>362.67983200000003</v>
      </c>
      <c r="D15" s="266">
        <v>370.81999850273132</v>
      </c>
      <c r="E15" s="265">
        <v>652.78080483991516</v>
      </c>
      <c r="F15" s="266">
        <v>579.98080369550598</v>
      </c>
      <c r="G15" s="266">
        <v>72.80000114440918</v>
      </c>
      <c r="H15" s="265">
        <v>6304.6499786376953</v>
      </c>
      <c r="I15" s="266">
        <v>857.39999389648438</v>
      </c>
      <c r="J15" s="266">
        <v>1700</v>
      </c>
      <c r="K15" s="266">
        <v>1097.8999862670898</v>
      </c>
      <c r="L15" s="266">
        <v>100</v>
      </c>
      <c r="M15" s="266">
        <v>1549.3499984741211</v>
      </c>
      <c r="N15" s="266">
        <v>0</v>
      </c>
      <c r="O15" s="266">
        <v>0</v>
      </c>
      <c r="P15" s="266">
        <v>1000</v>
      </c>
      <c r="Q15" s="265">
        <v>7690.9306139803421</v>
      </c>
    </row>
    <row r="16" spans="1:17" x14ac:dyDescent="0.25">
      <c r="A16" s="261">
        <v>2034</v>
      </c>
      <c r="B16" s="262">
        <v>764.54142897890472</v>
      </c>
      <c r="C16" s="263">
        <v>387.90143399999999</v>
      </c>
      <c r="D16" s="263">
        <v>376.63999497890472</v>
      </c>
      <c r="E16" s="262">
        <v>728.14924336596755</v>
      </c>
      <c r="F16" s="263">
        <v>651.71924115344314</v>
      </c>
      <c r="G16" s="263">
        <v>76.430002212524414</v>
      </c>
      <c r="H16" s="262">
        <v>6804.0000152587891</v>
      </c>
      <c r="I16" s="263">
        <v>857.39999389648438</v>
      </c>
      <c r="J16" s="263">
        <v>1900</v>
      </c>
      <c r="K16" s="263">
        <v>1097.3500213623047</v>
      </c>
      <c r="L16" s="263">
        <v>100</v>
      </c>
      <c r="M16" s="263">
        <v>1549.25</v>
      </c>
      <c r="N16" s="263">
        <v>0</v>
      </c>
      <c r="O16" s="263">
        <v>0</v>
      </c>
      <c r="P16" s="263">
        <v>1300</v>
      </c>
      <c r="Q16" s="262">
        <v>8296.690687603661</v>
      </c>
    </row>
    <row r="17" spans="1:23" x14ac:dyDescent="0.25">
      <c r="A17" s="264">
        <v>2035</v>
      </c>
      <c r="B17" s="265">
        <v>797.56919679496002</v>
      </c>
      <c r="C17" s="266">
        <v>414.479197</v>
      </c>
      <c r="D17" s="266">
        <v>383.08999979496002</v>
      </c>
      <c r="E17" s="265">
        <v>803.64850480471102</v>
      </c>
      <c r="F17" s="266">
        <v>723.57850320253817</v>
      </c>
      <c r="G17" s="266">
        <v>80.070001602172852</v>
      </c>
      <c r="H17" s="265">
        <v>7103.3499908447266</v>
      </c>
      <c r="I17" s="266">
        <v>857.39999389648438</v>
      </c>
      <c r="J17" s="266">
        <v>2100</v>
      </c>
      <c r="K17" s="266">
        <v>1096.7999954223633</v>
      </c>
      <c r="L17" s="266">
        <v>100</v>
      </c>
      <c r="M17" s="266">
        <v>1549.1500015258789</v>
      </c>
      <c r="N17" s="266">
        <v>0</v>
      </c>
      <c r="O17" s="266">
        <v>0</v>
      </c>
      <c r="P17" s="266">
        <v>1400</v>
      </c>
      <c r="Q17" s="265">
        <v>8704.5676924443978</v>
      </c>
    </row>
    <row r="18" spans="1:23" x14ac:dyDescent="0.25">
      <c r="A18" s="261">
        <v>2036</v>
      </c>
      <c r="B18" s="262">
        <v>828.80882280857088</v>
      </c>
      <c r="C18" s="263">
        <v>439.87882000000002</v>
      </c>
      <c r="D18" s="263">
        <v>388.93000280857086</v>
      </c>
      <c r="E18" s="262">
        <v>879.12776483201651</v>
      </c>
      <c r="F18" s="263">
        <v>795.42776597642569</v>
      </c>
      <c r="G18" s="263">
        <v>83.69999885559082</v>
      </c>
      <c r="H18" s="262">
        <v>7402.6999740600586</v>
      </c>
      <c r="I18" s="263">
        <v>857.39999389648438</v>
      </c>
      <c r="J18" s="263">
        <v>2400</v>
      </c>
      <c r="K18" s="263">
        <v>1096.2499847412109</v>
      </c>
      <c r="L18" s="263">
        <v>100</v>
      </c>
      <c r="M18" s="263">
        <v>1549.0499954223633</v>
      </c>
      <c r="N18" s="263">
        <v>0</v>
      </c>
      <c r="O18" s="263">
        <v>0</v>
      </c>
      <c r="P18" s="263">
        <v>1400</v>
      </c>
      <c r="Q18" s="262">
        <v>9110.636561700645</v>
      </c>
    </row>
    <row r="19" spans="1:23" x14ac:dyDescent="0.25">
      <c r="A19" s="264">
        <v>2037</v>
      </c>
      <c r="B19" s="265">
        <v>861.16077794890589</v>
      </c>
      <c r="C19" s="266">
        <v>467.78077699999994</v>
      </c>
      <c r="D19" s="266">
        <v>393.38000094890594</v>
      </c>
      <c r="E19" s="265">
        <v>954.90780261588134</v>
      </c>
      <c r="F19" s="266">
        <v>867.54780391287841</v>
      </c>
      <c r="G19" s="266">
        <v>87.35999870300293</v>
      </c>
      <c r="H19" s="265">
        <v>7702.0500106811523</v>
      </c>
      <c r="I19" s="266">
        <v>857.39999389648438</v>
      </c>
      <c r="J19" s="266">
        <v>2600</v>
      </c>
      <c r="K19" s="266">
        <v>1195.7000122070313</v>
      </c>
      <c r="L19" s="266">
        <v>100</v>
      </c>
      <c r="M19" s="266">
        <v>1548.9500045776367</v>
      </c>
      <c r="N19" s="266">
        <v>0</v>
      </c>
      <c r="O19" s="266">
        <v>0</v>
      </c>
      <c r="P19" s="266">
        <v>1400</v>
      </c>
      <c r="Q19" s="265">
        <v>9518.1185912459405</v>
      </c>
    </row>
    <row r="20" spans="1:23" x14ac:dyDescent="0.25">
      <c r="A20" s="261">
        <v>2038</v>
      </c>
      <c r="B20" s="262">
        <v>897.54592178949736</v>
      </c>
      <c r="C20" s="263">
        <v>496.09591899999998</v>
      </c>
      <c r="D20" s="263">
        <v>401.45000278949738</v>
      </c>
      <c r="E20" s="262">
        <v>1030.5878381109278</v>
      </c>
      <c r="F20" s="263">
        <v>939.64784139156734</v>
      </c>
      <c r="G20" s="263">
        <v>90.939996719360352</v>
      </c>
      <c r="H20" s="262">
        <v>8901.3499755859375</v>
      </c>
      <c r="I20" s="263">
        <v>857.39999389648438</v>
      </c>
      <c r="J20" s="263">
        <v>3400</v>
      </c>
      <c r="K20" s="263">
        <v>1595.099983215332</v>
      </c>
      <c r="L20" s="263">
        <v>100</v>
      </c>
      <c r="M20" s="263">
        <v>1548.8499984741211</v>
      </c>
      <c r="N20" s="263">
        <v>0</v>
      </c>
      <c r="O20" s="263">
        <v>0</v>
      </c>
      <c r="P20" s="263">
        <v>1400</v>
      </c>
      <c r="Q20" s="262">
        <v>10829.483735486363</v>
      </c>
    </row>
    <row r="21" spans="1:23" x14ac:dyDescent="0.25">
      <c r="A21" s="264">
        <v>2039</v>
      </c>
      <c r="B21" s="265">
        <v>928.09719526226036</v>
      </c>
      <c r="C21" s="266">
        <v>525.24719499999992</v>
      </c>
      <c r="D21" s="266">
        <v>402.85000026226044</v>
      </c>
      <c r="E21" s="265">
        <v>1107.8843349728099</v>
      </c>
      <c r="F21" s="266">
        <v>1013.3243355068676</v>
      </c>
      <c r="G21" s="266">
        <v>94.559999465942383</v>
      </c>
      <c r="H21" s="265">
        <v>9137.0500030517578</v>
      </c>
      <c r="I21" s="266">
        <v>893.99999237060547</v>
      </c>
      <c r="J21" s="266">
        <v>3600</v>
      </c>
      <c r="K21" s="266">
        <v>1594.3000106811523</v>
      </c>
      <c r="L21" s="266">
        <v>100</v>
      </c>
      <c r="M21" s="266">
        <v>1548.75</v>
      </c>
      <c r="N21" s="266">
        <v>0</v>
      </c>
      <c r="O21" s="266">
        <v>0</v>
      </c>
      <c r="P21" s="266">
        <v>1400</v>
      </c>
      <c r="Q21" s="265">
        <v>11173.031533286829</v>
      </c>
    </row>
    <row r="22" spans="1:23" x14ac:dyDescent="0.25">
      <c r="A22" s="261">
        <v>2040</v>
      </c>
      <c r="B22" s="262">
        <v>958.03047334537507</v>
      </c>
      <c r="C22" s="263">
        <v>553.67047500000001</v>
      </c>
      <c r="D22" s="263">
        <v>404.35999834537506</v>
      </c>
      <c r="E22" s="262">
        <v>1185.2208298891967</v>
      </c>
      <c r="F22" s="263">
        <v>1087.0108288973754</v>
      </c>
      <c r="G22" s="263">
        <v>98.210000991821289</v>
      </c>
      <c r="H22" s="262">
        <v>9509.7499923706055</v>
      </c>
      <c r="I22" s="263">
        <v>1167.5999908447266</v>
      </c>
      <c r="J22" s="263">
        <v>3600</v>
      </c>
      <c r="K22" s="263">
        <v>1593.5</v>
      </c>
      <c r="L22" s="263">
        <v>100</v>
      </c>
      <c r="M22" s="263">
        <v>1548.6500015258789</v>
      </c>
      <c r="N22" s="263">
        <v>0</v>
      </c>
      <c r="O22" s="263">
        <v>0</v>
      </c>
      <c r="P22" s="263">
        <v>1500</v>
      </c>
      <c r="Q22" s="262">
        <v>11653.001295605178</v>
      </c>
    </row>
    <row r="23" spans="1:23" x14ac:dyDescent="0.25">
      <c r="A23" s="264">
        <v>2041</v>
      </c>
      <c r="B23" s="265">
        <v>982.66850334401704</v>
      </c>
      <c r="C23" s="266">
        <v>577.75850600000001</v>
      </c>
      <c r="D23" s="266">
        <v>404.90999734401703</v>
      </c>
      <c r="E23" s="265">
        <v>1265.7982742115501</v>
      </c>
      <c r="F23" s="266">
        <v>1163.8882762714866</v>
      </c>
      <c r="G23" s="266">
        <v>101.90999794006348</v>
      </c>
      <c r="H23" s="265">
        <v>9663.7499656677246</v>
      </c>
      <c r="I23" s="266">
        <v>1222.4999885559082</v>
      </c>
      <c r="J23" s="266">
        <v>3600</v>
      </c>
      <c r="K23" s="266">
        <v>1592.6999816894531</v>
      </c>
      <c r="L23" s="266">
        <v>100</v>
      </c>
      <c r="M23" s="266">
        <v>1548.5499954223633</v>
      </c>
      <c r="N23" s="266">
        <v>0</v>
      </c>
      <c r="O23" s="266">
        <v>0</v>
      </c>
      <c r="P23" s="266">
        <v>1600</v>
      </c>
      <c r="Q23" s="265">
        <v>11912.216743223293</v>
      </c>
    </row>
    <row r="24" spans="1:23" x14ac:dyDescent="0.25">
      <c r="A24" s="261">
        <v>2042</v>
      </c>
      <c r="B24" s="262">
        <v>1011.642420423027</v>
      </c>
      <c r="C24" s="263">
        <v>606.41242099999999</v>
      </c>
      <c r="D24" s="263">
        <v>405.22999942302704</v>
      </c>
      <c r="E24" s="262">
        <v>1346.335729062467</v>
      </c>
      <c r="F24" s="263">
        <v>1240.7557253240636</v>
      </c>
      <c r="G24" s="263">
        <v>105.58000373840332</v>
      </c>
      <c r="H24" s="262">
        <v>9936.4500160217285</v>
      </c>
      <c r="I24" s="263">
        <v>1496.0999870300293</v>
      </c>
      <c r="J24" s="263">
        <v>3600</v>
      </c>
      <c r="K24" s="263">
        <v>1591.9000244140625</v>
      </c>
      <c r="L24" s="263">
        <v>100</v>
      </c>
      <c r="M24" s="263">
        <v>1548.4500045776367</v>
      </c>
      <c r="N24" s="263">
        <v>0</v>
      </c>
      <c r="O24" s="263">
        <v>0</v>
      </c>
      <c r="P24" s="263">
        <v>1600</v>
      </c>
      <c r="Q24" s="262">
        <v>12294.428165507223</v>
      </c>
    </row>
    <row r="25" spans="1:23" x14ac:dyDescent="0.25">
      <c r="A25" s="264">
        <v>2043</v>
      </c>
      <c r="B25" s="265">
        <v>1044.867181446205</v>
      </c>
      <c r="C25" s="266">
        <v>639.21718599999997</v>
      </c>
      <c r="D25" s="266">
        <v>405.64999544620514</v>
      </c>
      <c r="E25" s="265">
        <v>1432.6805669274863</v>
      </c>
      <c r="F25" s="266">
        <v>1323.4005662408408</v>
      </c>
      <c r="G25" s="266">
        <v>109.28000068664551</v>
      </c>
      <c r="H25" s="265">
        <v>10285.549968719482</v>
      </c>
      <c r="I25" s="266">
        <v>1496.0999870300293</v>
      </c>
      <c r="J25" s="266">
        <v>3950</v>
      </c>
      <c r="K25" s="266">
        <v>1591.099983215332</v>
      </c>
      <c r="L25" s="266">
        <v>100</v>
      </c>
      <c r="M25" s="266">
        <v>1548.3499984741211</v>
      </c>
      <c r="N25" s="266">
        <v>0</v>
      </c>
      <c r="O25" s="266">
        <v>0</v>
      </c>
      <c r="P25" s="266">
        <v>1600</v>
      </c>
      <c r="Q25" s="265">
        <v>12763.097717093173</v>
      </c>
    </row>
    <row r="26" spans="1:23" x14ac:dyDescent="0.25">
      <c r="A26" s="261">
        <v>2044</v>
      </c>
      <c r="B26" s="262">
        <v>1075.0486792636184</v>
      </c>
      <c r="C26" s="263">
        <v>669.24867799999993</v>
      </c>
      <c r="D26" s="263">
        <v>405.80000126361847</v>
      </c>
      <c r="E26" s="262">
        <v>1519.235411506372</v>
      </c>
      <c r="F26" s="263">
        <v>1406.0854080731444</v>
      </c>
      <c r="G26" s="263">
        <v>113.15000343322754</v>
      </c>
      <c r="H26" s="262">
        <v>10802.949996948242</v>
      </c>
      <c r="I26" s="263">
        <v>1514.3999862670898</v>
      </c>
      <c r="J26" s="263">
        <v>4050</v>
      </c>
      <c r="K26" s="263">
        <v>1890.3000106811523</v>
      </c>
      <c r="L26" s="263">
        <v>100</v>
      </c>
      <c r="M26" s="263">
        <v>1548.25</v>
      </c>
      <c r="N26" s="263">
        <v>0</v>
      </c>
      <c r="O26" s="263">
        <v>0</v>
      </c>
      <c r="P26" s="263">
        <v>1700</v>
      </c>
      <c r="Q26" s="262">
        <v>13397.234087718232</v>
      </c>
    </row>
    <row r="27" spans="1:23" x14ac:dyDescent="0.25">
      <c r="A27" s="264">
        <v>2045</v>
      </c>
      <c r="B27" s="265">
        <v>1100.0037199475478</v>
      </c>
      <c r="C27" s="266">
        <v>695.07371999999998</v>
      </c>
      <c r="D27" s="266">
        <v>404.92999994754791</v>
      </c>
      <c r="E27" s="265">
        <v>1611.5803185586058</v>
      </c>
      <c r="F27" s="266">
        <v>1494.3803197030149</v>
      </c>
      <c r="G27" s="266">
        <v>117.19999885559082</v>
      </c>
      <c r="H27" s="265">
        <v>11575.499977111816</v>
      </c>
      <c r="I27" s="266">
        <v>1787.9999847412109</v>
      </c>
      <c r="J27" s="266">
        <v>4050</v>
      </c>
      <c r="K27" s="266">
        <v>2389.3499908447266</v>
      </c>
      <c r="L27" s="266">
        <v>100</v>
      </c>
      <c r="M27" s="266">
        <v>1548.1500015258789</v>
      </c>
      <c r="N27" s="266">
        <v>0</v>
      </c>
      <c r="O27" s="266">
        <v>0</v>
      </c>
      <c r="P27" s="266">
        <v>1700</v>
      </c>
      <c r="Q27" s="265">
        <v>14287.084015617969</v>
      </c>
    </row>
    <row r="28" spans="1:23" x14ac:dyDescent="0.25">
      <c r="A28" s="274"/>
      <c r="B28" s="275"/>
      <c r="C28" s="276"/>
      <c r="D28" s="276"/>
      <c r="E28" s="275"/>
      <c r="F28" s="276"/>
      <c r="G28" s="276"/>
      <c r="H28" s="275"/>
      <c r="I28" s="276"/>
      <c r="J28" s="276"/>
      <c r="K28" s="276"/>
      <c r="L28" s="276"/>
      <c r="M28" s="276"/>
      <c r="N28" s="276"/>
      <c r="O28" s="276"/>
      <c r="P28" s="276"/>
      <c r="Q28" s="275"/>
    </row>
    <row r="29" spans="1:23" x14ac:dyDescent="0.25">
      <c r="A29" s="274"/>
      <c r="B29" s="275"/>
      <c r="C29" s="276"/>
      <c r="D29" s="276"/>
      <c r="E29" s="275"/>
      <c r="F29" s="276"/>
      <c r="G29" s="276"/>
      <c r="H29" s="275"/>
      <c r="I29" s="276"/>
      <c r="J29" s="276"/>
      <c r="K29" s="276"/>
      <c r="L29" s="276"/>
      <c r="M29" s="276"/>
      <c r="N29" s="276"/>
      <c r="O29" s="276"/>
      <c r="P29" s="276"/>
      <c r="Q29" s="275"/>
    </row>
    <row r="30" spans="1:23" x14ac:dyDescent="0.25">
      <c r="A30" s="277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</row>
    <row r="31" spans="1:23" ht="15.75" x14ac:dyDescent="0.25">
      <c r="A31" s="273" t="s">
        <v>233</v>
      </c>
    </row>
    <row r="32" spans="1:23" x14ac:dyDescent="0.25">
      <c r="A32" s="315" t="s">
        <v>216</v>
      </c>
      <c r="B32" s="316">
        <v>2024</v>
      </c>
      <c r="C32" s="316">
        <v>2025</v>
      </c>
      <c r="D32" s="316">
        <v>2026</v>
      </c>
      <c r="E32" s="316">
        <v>2027</v>
      </c>
      <c r="F32" s="316">
        <v>2028</v>
      </c>
      <c r="G32" s="316">
        <v>2029</v>
      </c>
      <c r="H32" s="316">
        <v>2030</v>
      </c>
      <c r="I32" s="316">
        <v>2031</v>
      </c>
      <c r="J32" s="316">
        <v>2032</v>
      </c>
      <c r="K32" s="316">
        <v>2033</v>
      </c>
      <c r="L32" s="316">
        <v>2034</v>
      </c>
      <c r="M32" s="316">
        <v>2035</v>
      </c>
      <c r="N32" s="316">
        <v>2036</v>
      </c>
      <c r="O32" s="316">
        <v>2037</v>
      </c>
      <c r="P32" s="316">
        <v>2038</v>
      </c>
      <c r="Q32" s="316">
        <v>2039</v>
      </c>
      <c r="R32" s="316">
        <v>2040</v>
      </c>
      <c r="S32" s="316">
        <v>2041</v>
      </c>
      <c r="T32" s="316">
        <v>2042</v>
      </c>
      <c r="U32" s="316">
        <v>2043</v>
      </c>
      <c r="V32" s="316">
        <v>2044</v>
      </c>
      <c r="W32" s="316">
        <v>2045</v>
      </c>
    </row>
    <row r="33" spans="1:41" x14ac:dyDescent="0.25">
      <c r="A33" s="269" t="s">
        <v>222</v>
      </c>
      <c r="B33" s="317">
        <v>1.8078166860750802</v>
      </c>
      <c r="C33" s="317">
        <v>1.4398482309743512</v>
      </c>
      <c r="D33" s="317">
        <v>0.13389657747289349</v>
      </c>
      <c r="E33" s="317">
        <v>1.3971482415894125E-2</v>
      </c>
      <c r="F33" s="317">
        <v>1.4266030821700571E-2</v>
      </c>
      <c r="G33" s="317">
        <v>1.3316748102404543E-2</v>
      </c>
      <c r="H33" s="317">
        <v>1.8176921106538478E-2</v>
      </c>
      <c r="I33" s="317">
        <v>1.7820848428521659E-2</v>
      </c>
      <c r="J33" s="317">
        <v>1.9468240247270761E-2</v>
      </c>
      <c r="K33" s="317">
        <v>1.6672040023804686E-2</v>
      </c>
      <c r="L33" s="317">
        <v>1.9955112099813516E-2</v>
      </c>
      <c r="M33" s="317">
        <v>1.7685125844510353E-2</v>
      </c>
      <c r="N33" s="317">
        <v>1.9967093682040957E-2</v>
      </c>
      <c r="O33" s="317">
        <v>3.2360209153588164E-2</v>
      </c>
      <c r="P33" s="317">
        <v>5.2711739922047418E-2</v>
      </c>
      <c r="Q33" s="317">
        <v>6.0586523116424762E-2</v>
      </c>
      <c r="R33" s="317">
        <v>6.0923911676541716E-2</v>
      </c>
      <c r="S33" s="317">
        <v>5.5280090625364681E-2</v>
      </c>
      <c r="T33" s="317">
        <v>4.5211978840130784E-2</v>
      </c>
      <c r="U33" s="317">
        <v>4.1907598646784922E-2</v>
      </c>
      <c r="V33" s="317">
        <v>5.1132282310311639E-2</v>
      </c>
      <c r="W33" s="317">
        <v>6.1209158949886405E-2</v>
      </c>
    </row>
    <row r="34" spans="1:41" x14ac:dyDescent="0.25">
      <c r="A34" s="269" t="s">
        <v>223</v>
      </c>
      <c r="B34" s="317">
        <v>2.2330842500000001</v>
      </c>
      <c r="C34" s="317">
        <v>2.2259748749999999</v>
      </c>
      <c r="D34" s="317">
        <v>0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0</v>
      </c>
      <c r="K34" s="317">
        <v>0</v>
      </c>
      <c r="L34" s="317">
        <v>0</v>
      </c>
      <c r="M34" s="317">
        <v>0</v>
      </c>
      <c r="N34" s="317">
        <v>0</v>
      </c>
      <c r="O34" s="317">
        <v>0</v>
      </c>
      <c r="P34" s="317">
        <v>0</v>
      </c>
      <c r="Q34" s="317">
        <v>0</v>
      </c>
      <c r="R34" s="317">
        <v>0</v>
      </c>
      <c r="S34" s="317">
        <v>0</v>
      </c>
      <c r="T34" s="317">
        <v>0</v>
      </c>
      <c r="U34" s="317">
        <v>0</v>
      </c>
      <c r="V34" s="317">
        <v>0</v>
      </c>
      <c r="W34" s="317">
        <v>0</v>
      </c>
    </row>
    <row r="35" spans="1:41" x14ac:dyDescent="0.25">
      <c r="A35" s="269" t="s">
        <v>224</v>
      </c>
      <c r="B35" s="317">
        <v>1.8043292738037109</v>
      </c>
      <c r="C35" s="317">
        <v>1.5359045813484191</v>
      </c>
      <c r="D35" s="317">
        <v>2.6911527678222655</v>
      </c>
      <c r="E35" s="317">
        <v>3.0157394367675781</v>
      </c>
      <c r="F35" s="317">
        <v>2.7632309793090819</v>
      </c>
      <c r="G35" s="317">
        <v>2.7594635283203126</v>
      </c>
      <c r="H35" s="317">
        <v>1.8485455608310699</v>
      </c>
      <c r="I35" s="317">
        <v>1.8210900361328124</v>
      </c>
      <c r="J35" s="317">
        <v>1.6510982856445313</v>
      </c>
      <c r="K35" s="317">
        <v>1.5244629675445556</v>
      </c>
      <c r="L35" s="317">
        <v>1.3451693994140625</v>
      </c>
      <c r="M35" s="317">
        <v>0.96286499341964726</v>
      </c>
      <c r="N35" s="317">
        <v>0.88847891108703614</v>
      </c>
      <c r="O35" s="317">
        <v>0.84718537394523619</v>
      </c>
      <c r="P35" s="317">
        <v>0.54258010070037843</v>
      </c>
      <c r="Q35" s="317">
        <v>0.46737585691070554</v>
      </c>
      <c r="R35" s="317">
        <v>0.36188465045166018</v>
      </c>
      <c r="S35" s="317">
        <v>0.35494664868164061</v>
      </c>
      <c r="T35" s="317">
        <v>0.34663092919921873</v>
      </c>
      <c r="U35" s="317">
        <v>0.32703077368164063</v>
      </c>
      <c r="V35" s="317">
        <v>0.30263917895507814</v>
      </c>
      <c r="W35" s="317">
        <v>0</v>
      </c>
    </row>
    <row r="36" spans="1:41" x14ac:dyDescent="0.25">
      <c r="A36" s="269" t="s">
        <v>225</v>
      </c>
      <c r="B36" s="317">
        <v>1.0009867992147787</v>
      </c>
      <c r="C36" s="317">
        <v>0.78406236705175492</v>
      </c>
      <c r="D36" s="317">
        <v>1.3060875477244649</v>
      </c>
      <c r="E36" s="317">
        <v>1.1846855615392875</v>
      </c>
      <c r="F36" s="317">
        <v>1.0350225237407824</v>
      </c>
      <c r="G36" s="317">
        <v>0.58925719075955874</v>
      </c>
      <c r="H36" s="317">
        <v>0.5174668843854674</v>
      </c>
      <c r="I36" s="317">
        <v>0.52930110114864115</v>
      </c>
      <c r="J36" s="317">
        <v>0.44629554457348436</v>
      </c>
      <c r="K36" s="317">
        <v>0.40936983418905748</v>
      </c>
      <c r="L36" s="317">
        <v>0.38818581725423495</v>
      </c>
      <c r="M36" s="317">
        <v>0.38749471469899438</v>
      </c>
      <c r="N36" s="317">
        <v>0.3374485028391262</v>
      </c>
      <c r="O36" s="317">
        <v>0.27007116702654682</v>
      </c>
      <c r="P36" s="317">
        <v>0.19652731775428811</v>
      </c>
      <c r="Q36" s="317">
        <v>0.16157267220057561</v>
      </c>
      <c r="R36" s="317">
        <v>0.18397137977768688</v>
      </c>
      <c r="S36" s="317">
        <v>0.18371565226280059</v>
      </c>
      <c r="T36" s="317">
        <v>0.29099244155232623</v>
      </c>
      <c r="U36" s="317">
        <v>0.41418003442226808</v>
      </c>
      <c r="V36" s="317">
        <v>0.35471071223078565</v>
      </c>
      <c r="W36" s="317">
        <v>0.47925735804980685</v>
      </c>
    </row>
    <row r="37" spans="1:41" x14ac:dyDescent="0.25">
      <c r="A37" s="269" t="s">
        <v>226</v>
      </c>
      <c r="B37" s="317">
        <v>0</v>
      </c>
      <c r="C37" s="317">
        <v>0</v>
      </c>
      <c r="D37" s="317">
        <v>0</v>
      </c>
      <c r="E37" s="317">
        <v>0</v>
      </c>
      <c r="F37" s="317">
        <v>0</v>
      </c>
      <c r="G37" s="317">
        <v>0.29583230859374998</v>
      </c>
      <c r="H37" s="317">
        <v>2.093168359375E-2</v>
      </c>
      <c r="I37" s="317">
        <v>2.4809643066406251E-2</v>
      </c>
      <c r="J37" s="317">
        <v>2.3612508056640624E-2</v>
      </c>
      <c r="K37" s="317">
        <v>2.9311181640625E-2</v>
      </c>
      <c r="L37" s="317">
        <v>2.139091064453125E-2</v>
      </c>
      <c r="M37" s="317">
        <v>3.7683972167968753E-2</v>
      </c>
      <c r="N37" s="317">
        <v>3.2199185302734377E-2</v>
      </c>
      <c r="O37" s="317">
        <v>2.7267955810546876E-2</v>
      </c>
      <c r="P37" s="317">
        <v>2.3075317626953126E-2</v>
      </c>
      <c r="Q37" s="317">
        <v>2.4188311889648439E-2</v>
      </c>
      <c r="R37" s="317">
        <v>5.076326220703125E-2</v>
      </c>
      <c r="S37" s="317">
        <v>4.1838603759765627E-2</v>
      </c>
      <c r="T37" s="317">
        <v>4.4715915222167966E-2</v>
      </c>
      <c r="U37" s="317">
        <v>2.7845640197753905E-2</v>
      </c>
      <c r="V37" s="317">
        <v>1.3556912963867188E-2</v>
      </c>
      <c r="W37" s="317">
        <v>0</v>
      </c>
    </row>
    <row r="38" spans="1:41" x14ac:dyDescent="0.25">
      <c r="A38" s="269" t="s">
        <v>227</v>
      </c>
      <c r="B38" s="317">
        <v>6.8462170090935697</v>
      </c>
      <c r="C38" s="317">
        <v>5.985790054374525</v>
      </c>
      <c r="D38" s="317">
        <v>4.1311368930196242</v>
      </c>
      <c r="E38" s="317">
        <v>4.2143964807227601</v>
      </c>
      <c r="F38" s="317">
        <v>3.8125195338715647</v>
      </c>
      <c r="G38" s="317">
        <v>3.6578697757760259</v>
      </c>
      <c r="H38" s="317">
        <v>2.4051210499168261</v>
      </c>
      <c r="I38" s="317">
        <v>2.3930216287763812</v>
      </c>
      <c r="J38" s="317">
        <v>2.140474578521927</v>
      </c>
      <c r="K38" s="317">
        <v>1.9798160233980429</v>
      </c>
      <c r="L38" s="317">
        <v>1.7747012394126425</v>
      </c>
      <c r="M38" s="317">
        <v>1.4057288061311206</v>
      </c>
      <c r="N38" s="317">
        <v>1.2780936929109377</v>
      </c>
      <c r="O38" s="317">
        <v>1.176884705935918</v>
      </c>
      <c r="P38" s="317">
        <v>0.81489447600366716</v>
      </c>
      <c r="Q38" s="317">
        <v>0.71372336411735426</v>
      </c>
      <c r="R38" s="317">
        <v>0.65754320411292</v>
      </c>
      <c r="S38" s="317">
        <v>0.63578099532957155</v>
      </c>
      <c r="T38" s="317">
        <v>0.72755126481384369</v>
      </c>
      <c r="U38" s="317">
        <v>0.81096404694844748</v>
      </c>
      <c r="V38" s="317">
        <v>0.72203908646004267</v>
      </c>
      <c r="W38" s="317">
        <v>0.54046651699969328</v>
      </c>
    </row>
    <row r="39" spans="1:41" x14ac:dyDescent="0.25">
      <c r="A39" s="269" t="s">
        <v>228</v>
      </c>
      <c r="B39" s="317">
        <v>5.8452302098787907</v>
      </c>
      <c r="C39" s="317">
        <v>5.2017276873227702</v>
      </c>
      <c r="D39" s="317">
        <v>2.8250493452951595</v>
      </c>
      <c r="E39" s="317">
        <v>3.0297109191834726</v>
      </c>
      <c r="F39" s="317">
        <v>2.7774970101307823</v>
      </c>
      <c r="G39" s="317">
        <v>3.0686125850164672</v>
      </c>
      <c r="H39" s="317">
        <v>1.8876541655313588</v>
      </c>
      <c r="I39" s="317">
        <v>1.86372052762774</v>
      </c>
      <c r="J39" s="317">
        <v>1.6941790339484426</v>
      </c>
      <c r="K39" s="317">
        <v>1.5704461892089854</v>
      </c>
      <c r="L39" s="317">
        <v>1.3865154221584075</v>
      </c>
      <c r="M39" s="317">
        <v>1.0182340914321262</v>
      </c>
      <c r="N39" s="317">
        <v>0.94064519007181147</v>
      </c>
      <c r="O39" s="317">
        <v>0.90681353890937122</v>
      </c>
      <c r="P39" s="317">
        <v>0.61836715824937905</v>
      </c>
      <c r="Q39" s="317">
        <v>0.55215069191677868</v>
      </c>
      <c r="R39" s="317">
        <v>0.47357182433523315</v>
      </c>
      <c r="S39" s="317">
        <v>0.45206534306677093</v>
      </c>
      <c r="T39" s="317">
        <v>0.43655882326151746</v>
      </c>
      <c r="U39" s="317">
        <v>0.3967840125261794</v>
      </c>
      <c r="V39" s="317">
        <v>0.36732837422925702</v>
      </c>
      <c r="W39" s="317">
        <v>6.1209158949886433E-2</v>
      </c>
    </row>
    <row r="40" spans="1:41" x14ac:dyDescent="0.25">
      <c r="A40" s="287"/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</row>
    <row r="47" spans="1:41" s="293" customFormat="1" ht="12.75" x14ac:dyDescent="0.2">
      <c r="A47" s="289"/>
      <c r="B47" s="289"/>
      <c r="C47" s="289"/>
      <c r="D47" s="289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289"/>
      <c r="Z47" s="289"/>
      <c r="AA47" s="289"/>
      <c r="AB47" s="289"/>
      <c r="AC47" s="289"/>
      <c r="AD47" s="289"/>
      <c r="AE47" s="289"/>
      <c r="AF47" s="289"/>
      <c r="AG47" s="289"/>
      <c r="AH47" s="289"/>
      <c r="AI47" s="289"/>
      <c r="AJ47" s="289"/>
      <c r="AK47" s="289"/>
      <c r="AL47" s="289"/>
      <c r="AM47" s="289"/>
      <c r="AN47" s="289"/>
      <c r="AO47" s="289"/>
    </row>
    <row r="48" spans="1:41" s="293" customFormat="1" ht="12.75" x14ac:dyDescent="0.2">
      <c r="A48" s="289"/>
      <c r="B48" s="289"/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  <c r="AE48" s="289"/>
      <c r="AF48" s="289"/>
      <c r="AG48" s="289"/>
      <c r="AH48" s="289"/>
      <c r="AI48" s="289"/>
      <c r="AJ48" s="289"/>
      <c r="AK48" s="289"/>
      <c r="AL48" s="289"/>
      <c r="AM48" s="289"/>
      <c r="AN48" s="289"/>
      <c r="AO48" s="289"/>
    </row>
    <row r="49" spans="1:65" s="294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 s="290"/>
      <c r="Z49" s="290"/>
      <c r="AA49" s="290"/>
      <c r="AB49" s="290"/>
      <c r="AC49" s="290"/>
      <c r="AD49" s="290"/>
      <c r="AE49" s="290"/>
      <c r="AF49" s="290"/>
      <c r="AG49" s="290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290"/>
      <c r="BK49" s="290"/>
      <c r="BL49" s="290"/>
      <c r="BM49" s="290"/>
    </row>
    <row r="50" spans="1:65" s="293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 s="289"/>
      <c r="Z50" s="289"/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289"/>
      <c r="AS50" s="289"/>
      <c r="AT50" s="289"/>
      <c r="AU50" s="289"/>
      <c r="AV50" s="289"/>
      <c r="AW50" s="289"/>
      <c r="AX50" s="289"/>
      <c r="AY50" s="289"/>
      <c r="AZ50" s="289"/>
      <c r="BA50" s="289"/>
      <c r="BB50" s="289"/>
      <c r="BC50" s="289"/>
      <c r="BD50" s="289"/>
      <c r="BE50" s="289"/>
      <c r="BF50" s="289"/>
      <c r="BG50" s="289"/>
      <c r="BH50" s="289"/>
      <c r="BI50" s="289"/>
      <c r="BJ50" s="289"/>
      <c r="BK50" s="289"/>
      <c r="BL50" s="289"/>
      <c r="BM50" s="289"/>
    </row>
    <row r="51" spans="1:65" s="293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89"/>
      <c r="AM51" s="289"/>
      <c r="AN51" s="289"/>
      <c r="AO51" s="289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  <c r="BC51" s="289"/>
      <c r="BD51" s="289"/>
      <c r="BE51" s="289"/>
      <c r="BF51" s="289"/>
      <c r="BG51" s="289"/>
      <c r="BH51" s="289"/>
      <c r="BI51" s="289"/>
      <c r="BJ51" s="289"/>
      <c r="BK51" s="289"/>
      <c r="BL51" s="289"/>
      <c r="BM51" s="289"/>
    </row>
    <row r="52" spans="1:65" s="293" customFormat="1" x14ac:dyDescent="0.25">
      <c r="A52" s="271"/>
      <c r="B52" s="271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89"/>
      <c r="AG52" s="289"/>
      <c r="AH52" s="289"/>
      <c r="AI52" s="289"/>
      <c r="AJ52" s="289"/>
      <c r="AK52" s="289"/>
      <c r="AL52" s="289"/>
      <c r="AM52" s="289"/>
      <c r="AN52" s="289"/>
      <c r="AO52" s="289"/>
      <c r="AP52" s="289"/>
      <c r="AQ52" s="289"/>
      <c r="AR52" s="289"/>
      <c r="AS52" s="289"/>
      <c r="AT52" s="289"/>
      <c r="AU52" s="289"/>
      <c r="AV52" s="289"/>
      <c r="AW52" s="289"/>
      <c r="AX52" s="289"/>
      <c r="AY52" s="289"/>
      <c r="AZ52" s="289"/>
      <c r="BA52" s="289"/>
      <c r="BB52" s="289"/>
      <c r="BC52" s="289"/>
      <c r="BD52" s="289"/>
      <c r="BE52" s="289"/>
      <c r="BF52" s="289"/>
      <c r="BG52" s="289"/>
      <c r="BH52" s="289"/>
      <c r="BI52" s="289"/>
    </row>
    <row r="53" spans="1:65" s="293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 s="289"/>
      <c r="V53" s="289"/>
      <c r="W53" s="289"/>
      <c r="X53" s="289"/>
      <c r="Y53" s="289"/>
      <c r="Z53" s="289"/>
      <c r="AA53" s="289"/>
      <c r="AB53" s="289"/>
      <c r="AC53" s="289"/>
      <c r="AD53" s="289"/>
      <c r="AE53" s="289"/>
      <c r="AF53" s="289"/>
      <c r="AG53" s="289"/>
      <c r="AH53" s="289"/>
      <c r="AI53" s="289"/>
      <c r="AJ53" s="289"/>
      <c r="AK53" s="289"/>
      <c r="AL53" s="289"/>
      <c r="AM53" s="289"/>
      <c r="AN53" s="289"/>
      <c r="AO53" s="289"/>
      <c r="AP53" s="289"/>
      <c r="AQ53" s="289"/>
      <c r="AR53" s="289"/>
      <c r="AS53" s="289"/>
      <c r="AT53" s="289"/>
      <c r="AU53" s="289"/>
      <c r="AV53" s="289"/>
      <c r="AW53" s="289"/>
      <c r="AX53" s="289"/>
      <c r="AY53" s="289"/>
      <c r="AZ53" s="289"/>
      <c r="BA53" s="289"/>
      <c r="BB53" s="289"/>
      <c r="BC53" s="289"/>
      <c r="BD53" s="289"/>
      <c r="BE53" s="289"/>
      <c r="BF53" s="289"/>
      <c r="BG53" s="289"/>
      <c r="BH53" s="289"/>
      <c r="BI53" s="289"/>
    </row>
    <row r="55" spans="1:65" x14ac:dyDescent="0.25">
      <c r="A55" s="289"/>
      <c r="B55" s="289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</row>
    <row r="56" spans="1:65" x14ac:dyDescent="0.25">
      <c r="A56" s="289"/>
      <c r="B56" s="289"/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</row>
    <row r="57" spans="1:65" x14ac:dyDescent="0.25">
      <c r="A57" s="290"/>
      <c r="B57" s="290"/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0"/>
      <c r="W57" s="290"/>
    </row>
    <row r="58" spans="1:65" x14ac:dyDescent="0.25">
      <c r="A58" s="289"/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</row>
    <row r="59" spans="1:65" x14ac:dyDescent="0.25">
      <c r="A59" s="289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</row>
    <row r="60" spans="1:65" x14ac:dyDescent="0.25">
      <c r="A60" s="289"/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</row>
    <row r="61" spans="1:65" x14ac:dyDescent="0.25">
      <c r="A61" s="289"/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</row>
    <row r="65" spans="1:24" x14ac:dyDescent="0.25">
      <c r="X65" s="289"/>
    </row>
    <row r="66" spans="1:24" x14ac:dyDescent="0.25">
      <c r="X66" s="289"/>
    </row>
    <row r="67" spans="1:24" x14ac:dyDescent="0.25">
      <c r="X67" s="290"/>
    </row>
    <row r="68" spans="1:24" x14ac:dyDescent="0.25">
      <c r="X68" s="289"/>
    </row>
    <row r="69" spans="1:24" x14ac:dyDescent="0.25">
      <c r="X69" s="289"/>
    </row>
    <row r="70" spans="1:24" s="289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4" s="289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4" s="290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s="289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s="289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s="289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s="289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2:AS35"/>
  <sheetViews>
    <sheetView topLeftCell="A13" workbookViewId="0">
      <selection activeCell="U21" sqref="U21"/>
    </sheetView>
  </sheetViews>
  <sheetFormatPr defaultColWidth="8.7109375" defaultRowHeight="15" x14ac:dyDescent="0.25"/>
  <cols>
    <col min="1" max="1" width="11.85546875" style="86" customWidth="1"/>
    <col min="2" max="16384" width="8.7109375" style="86"/>
  </cols>
  <sheetData>
    <row r="2" spans="1:45" s="296" customFormat="1" ht="75" x14ac:dyDescent="0.25">
      <c r="A2" s="298"/>
      <c r="B2" s="298" t="s">
        <v>239</v>
      </c>
      <c r="C2" s="298" t="s">
        <v>240</v>
      </c>
      <c r="D2" s="298" t="s">
        <v>241</v>
      </c>
      <c r="E2" s="298" t="s">
        <v>242</v>
      </c>
      <c r="F2" s="298" t="s">
        <v>243</v>
      </c>
      <c r="G2" s="298" t="s">
        <v>244</v>
      </c>
      <c r="H2" s="298" t="s">
        <v>245</v>
      </c>
      <c r="I2" s="298" t="s">
        <v>246</v>
      </c>
      <c r="J2" s="298" t="s">
        <v>247</v>
      </c>
      <c r="K2" s="298" t="s">
        <v>248</v>
      </c>
      <c r="L2" s="298" t="s">
        <v>249</v>
      </c>
      <c r="M2" s="298" t="s">
        <v>250</v>
      </c>
      <c r="N2" s="298" t="s">
        <v>251</v>
      </c>
      <c r="O2" s="298" t="s">
        <v>252</v>
      </c>
      <c r="P2" s="298" t="s">
        <v>253</v>
      </c>
      <c r="Q2" s="298" t="s">
        <v>254</v>
      </c>
      <c r="R2" s="298" t="s">
        <v>255</v>
      </c>
      <c r="S2" s="298" t="s">
        <v>256</v>
      </c>
      <c r="T2" s="298" t="s">
        <v>257</v>
      </c>
      <c r="U2" s="298" t="s">
        <v>258</v>
      </c>
      <c r="V2" s="298" t="s">
        <v>259</v>
      </c>
      <c r="W2" s="298" t="s">
        <v>260</v>
      </c>
      <c r="X2" s="298" t="s">
        <v>261</v>
      </c>
      <c r="Y2" s="298" t="s">
        <v>262</v>
      </c>
      <c r="Z2" s="298" t="s">
        <v>263</v>
      </c>
      <c r="AA2" s="298" t="s">
        <v>264</v>
      </c>
      <c r="AB2" s="298" t="s">
        <v>265</v>
      </c>
      <c r="AC2" s="298" t="s">
        <v>266</v>
      </c>
      <c r="AD2" s="298" t="s">
        <v>267</v>
      </c>
      <c r="AE2" s="298" t="s">
        <v>268</v>
      </c>
      <c r="AF2" s="298" t="s">
        <v>269</v>
      </c>
      <c r="AG2" s="298" t="s">
        <v>270</v>
      </c>
      <c r="AH2" s="298" t="s">
        <v>271</v>
      </c>
      <c r="AI2" s="298" t="s">
        <v>272</v>
      </c>
      <c r="AJ2" s="298" t="s">
        <v>273</v>
      </c>
      <c r="AK2" s="298" t="s">
        <v>274</v>
      </c>
      <c r="AL2" s="298" t="s">
        <v>275</v>
      </c>
      <c r="AM2" s="298" t="s">
        <v>276</v>
      </c>
      <c r="AN2" s="298" t="s">
        <v>277</v>
      </c>
      <c r="AO2" s="298" t="s">
        <v>278</v>
      </c>
      <c r="AP2" s="298" t="s">
        <v>279</v>
      </c>
      <c r="AQ2" s="298" t="s">
        <v>280</v>
      </c>
      <c r="AR2" s="298" t="s">
        <v>281</v>
      </c>
      <c r="AS2" s="298" t="s">
        <v>282</v>
      </c>
    </row>
    <row r="3" spans="1:45" s="297" customFormat="1" ht="60" x14ac:dyDescent="0.25">
      <c r="A3" s="299" t="s">
        <v>283</v>
      </c>
      <c r="B3" s="299" t="s">
        <v>284</v>
      </c>
      <c r="C3" s="299" t="s">
        <v>285</v>
      </c>
      <c r="D3" s="299" t="s">
        <v>286</v>
      </c>
      <c r="E3" s="299" t="s">
        <v>287</v>
      </c>
      <c r="F3" s="299" t="s">
        <v>288</v>
      </c>
      <c r="G3" s="299" t="s">
        <v>289</v>
      </c>
      <c r="H3" s="299" t="s">
        <v>290</v>
      </c>
      <c r="I3" s="299" t="s">
        <v>291</v>
      </c>
      <c r="J3" s="299" t="s">
        <v>292</v>
      </c>
      <c r="K3" s="299" t="s">
        <v>293</v>
      </c>
      <c r="L3" s="299" t="s">
        <v>294</v>
      </c>
      <c r="M3" s="299" t="s">
        <v>295</v>
      </c>
      <c r="N3" s="299" t="s">
        <v>296</v>
      </c>
      <c r="O3" s="299" t="s">
        <v>297</v>
      </c>
      <c r="P3" s="299" t="s">
        <v>298</v>
      </c>
      <c r="Q3" s="299" t="s">
        <v>299</v>
      </c>
      <c r="R3" s="299" t="s">
        <v>300</v>
      </c>
      <c r="S3" s="299" t="s">
        <v>301</v>
      </c>
      <c r="T3" s="299" t="s">
        <v>302</v>
      </c>
      <c r="U3" s="299" t="s">
        <v>303</v>
      </c>
      <c r="V3" s="299" t="s">
        <v>304</v>
      </c>
      <c r="W3" s="299" t="s">
        <v>305</v>
      </c>
      <c r="X3" s="299" t="s">
        <v>306</v>
      </c>
      <c r="Y3" s="299" t="s">
        <v>307</v>
      </c>
      <c r="Z3" s="299" t="s">
        <v>308</v>
      </c>
      <c r="AA3" s="299" t="s">
        <v>309</v>
      </c>
      <c r="AB3" s="299" t="s">
        <v>206</v>
      </c>
      <c r="AC3" s="299" t="s">
        <v>310</v>
      </c>
      <c r="AD3" s="299" t="s">
        <v>311</v>
      </c>
      <c r="AE3" s="299" t="s">
        <v>312</v>
      </c>
      <c r="AF3" s="299" t="s">
        <v>212</v>
      </c>
      <c r="AG3" s="299" t="s">
        <v>213</v>
      </c>
      <c r="AH3" s="299" t="s">
        <v>313</v>
      </c>
      <c r="AI3" s="299" t="s">
        <v>314</v>
      </c>
      <c r="AJ3" s="299" t="s">
        <v>315</v>
      </c>
      <c r="AK3" s="299" t="s">
        <v>316</v>
      </c>
      <c r="AL3" s="299" t="s">
        <v>317</v>
      </c>
      <c r="AM3" s="299" t="s">
        <v>204</v>
      </c>
      <c r="AN3" s="299" t="s">
        <v>318</v>
      </c>
      <c r="AO3" s="299" t="s">
        <v>319</v>
      </c>
      <c r="AP3" s="299" t="s">
        <v>320</v>
      </c>
      <c r="AQ3" s="299" t="s">
        <v>321</v>
      </c>
      <c r="AR3" s="299" t="s">
        <v>281</v>
      </c>
      <c r="AS3" s="299" t="s">
        <v>282</v>
      </c>
    </row>
    <row r="4" spans="1:45" x14ac:dyDescent="0.25">
      <c r="A4" s="75">
        <v>2024</v>
      </c>
      <c r="B4" s="75">
        <v>0</v>
      </c>
      <c r="C4" s="75">
        <v>0</v>
      </c>
      <c r="D4" s="75">
        <v>0</v>
      </c>
      <c r="E4" s="75">
        <v>0</v>
      </c>
      <c r="F4" s="75">
        <v>0</v>
      </c>
      <c r="G4" s="75">
        <v>0</v>
      </c>
      <c r="H4" s="75">
        <v>300</v>
      </c>
      <c r="I4" s="75">
        <v>100</v>
      </c>
      <c r="J4" s="75">
        <v>0</v>
      </c>
      <c r="K4" s="75">
        <v>0</v>
      </c>
      <c r="L4" s="75">
        <v>0</v>
      </c>
      <c r="M4" s="75">
        <v>0</v>
      </c>
      <c r="N4" s="75">
        <v>0</v>
      </c>
      <c r="O4" s="75">
        <v>0</v>
      </c>
      <c r="P4" s="75">
        <v>0</v>
      </c>
      <c r="Q4" s="75">
        <v>0</v>
      </c>
      <c r="R4" s="75">
        <v>0</v>
      </c>
      <c r="S4" s="75">
        <v>0</v>
      </c>
      <c r="T4" s="75">
        <v>0</v>
      </c>
      <c r="U4" s="75">
        <v>0</v>
      </c>
      <c r="V4" s="75">
        <v>0</v>
      </c>
      <c r="W4" s="75">
        <v>0</v>
      </c>
      <c r="X4" s="75">
        <v>100</v>
      </c>
      <c r="Y4" s="75">
        <v>0</v>
      </c>
      <c r="Z4" s="75">
        <v>0</v>
      </c>
      <c r="AA4" s="75">
        <v>0</v>
      </c>
      <c r="AB4" s="75">
        <v>0</v>
      </c>
      <c r="AC4" s="75">
        <v>0</v>
      </c>
      <c r="AD4" s="75">
        <v>0</v>
      </c>
      <c r="AE4" s="75">
        <v>0</v>
      </c>
      <c r="AF4" s="75">
        <v>0</v>
      </c>
      <c r="AG4" s="75">
        <v>0</v>
      </c>
      <c r="AH4" s="75">
        <v>0</v>
      </c>
      <c r="AI4" s="75">
        <v>0</v>
      </c>
      <c r="AJ4" s="75">
        <v>0</v>
      </c>
      <c r="AK4" s="75">
        <v>3.9000000953674321</v>
      </c>
      <c r="AL4" s="75">
        <v>9.4099998474121094</v>
      </c>
      <c r="AM4" s="75">
        <v>60.454000264406204</v>
      </c>
      <c r="AN4" s="75">
        <v>0</v>
      </c>
      <c r="AO4" s="75">
        <v>14.2410956</v>
      </c>
      <c r="AP4" s="75">
        <v>38.045572555287997</v>
      </c>
      <c r="AQ4" s="75">
        <v>12.873823399999999</v>
      </c>
      <c r="AR4" s="75">
        <v>55</v>
      </c>
      <c r="AS4" s="75">
        <v>12</v>
      </c>
    </row>
    <row r="5" spans="1:45" x14ac:dyDescent="0.25">
      <c r="A5" s="75">
        <v>2025</v>
      </c>
      <c r="B5" s="75">
        <v>0</v>
      </c>
      <c r="C5" s="75">
        <v>0</v>
      </c>
      <c r="D5" s="75">
        <v>0</v>
      </c>
      <c r="E5" s="75">
        <v>0</v>
      </c>
      <c r="F5" s="75">
        <v>0</v>
      </c>
      <c r="G5" s="75">
        <v>237</v>
      </c>
      <c r="H5" s="75">
        <v>500</v>
      </c>
      <c r="I5" s="75">
        <v>100</v>
      </c>
      <c r="J5" s="75">
        <v>100</v>
      </c>
      <c r="K5" s="75">
        <v>0</v>
      </c>
      <c r="L5" s="75">
        <v>0</v>
      </c>
      <c r="M5" s="75">
        <v>0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  <c r="W5" s="75">
        <v>0</v>
      </c>
      <c r="X5" s="75">
        <v>300</v>
      </c>
      <c r="Y5" s="75">
        <v>0</v>
      </c>
      <c r="Z5" s="75">
        <v>0</v>
      </c>
      <c r="AA5" s="75">
        <v>0</v>
      </c>
      <c r="AB5" s="75">
        <v>0</v>
      </c>
      <c r="AC5" s="75">
        <v>450</v>
      </c>
      <c r="AD5" s="75">
        <v>0</v>
      </c>
      <c r="AE5" s="75">
        <v>0</v>
      </c>
      <c r="AF5" s="75">
        <v>0</v>
      </c>
      <c r="AG5" s="75">
        <v>0</v>
      </c>
      <c r="AH5" s="75">
        <v>0</v>
      </c>
      <c r="AI5" s="75">
        <v>0</v>
      </c>
      <c r="AJ5" s="75">
        <v>0</v>
      </c>
      <c r="AK5" s="75">
        <v>3.9000000953674321</v>
      </c>
      <c r="AL5" s="75">
        <v>14.27999973297119</v>
      </c>
      <c r="AM5" s="75">
        <v>118.45295222103596</v>
      </c>
      <c r="AN5" s="75">
        <v>0</v>
      </c>
      <c r="AO5" s="75">
        <v>26.374985599999999</v>
      </c>
      <c r="AP5" s="75">
        <v>59.426396861328548</v>
      </c>
      <c r="AQ5" s="75">
        <v>26.255442899999998</v>
      </c>
      <c r="AR5" s="75">
        <v>79</v>
      </c>
      <c r="AS5" s="75">
        <v>25.60000038146973</v>
      </c>
    </row>
    <row r="6" spans="1:45" x14ac:dyDescent="0.25">
      <c r="A6" s="75">
        <v>2026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474</v>
      </c>
      <c r="H6" s="75">
        <v>500</v>
      </c>
      <c r="I6" s="75">
        <v>100</v>
      </c>
      <c r="J6" s="75">
        <v>100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100</v>
      </c>
      <c r="V6" s="75">
        <v>0</v>
      </c>
      <c r="W6" s="75">
        <v>0</v>
      </c>
      <c r="X6" s="75">
        <v>700</v>
      </c>
      <c r="Y6" s="75">
        <v>0</v>
      </c>
      <c r="Z6" s="75">
        <v>0</v>
      </c>
      <c r="AA6" s="75">
        <v>0</v>
      </c>
      <c r="AB6" s="75">
        <v>0</v>
      </c>
      <c r="AC6" s="75">
        <v>450</v>
      </c>
      <c r="AD6" s="75">
        <v>0</v>
      </c>
      <c r="AE6" s="75">
        <v>250</v>
      </c>
      <c r="AF6" s="75">
        <v>0</v>
      </c>
      <c r="AG6" s="75">
        <v>0</v>
      </c>
      <c r="AH6" s="75">
        <v>0</v>
      </c>
      <c r="AI6" s="75">
        <v>0</v>
      </c>
      <c r="AJ6" s="75">
        <v>0</v>
      </c>
      <c r="AK6" s="75">
        <v>3.9000000953674321</v>
      </c>
      <c r="AL6" s="75">
        <v>18.110000610351559</v>
      </c>
      <c r="AM6" s="75">
        <v>188.49384067952633</v>
      </c>
      <c r="AN6" s="75">
        <v>0</v>
      </c>
      <c r="AO6" s="75">
        <v>50.051728099999998</v>
      </c>
      <c r="AP6" s="75">
        <v>80.807221167369093</v>
      </c>
      <c r="AQ6" s="75">
        <v>39.998750700000002</v>
      </c>
      <c r="AR6" s="75">
        <v>79</v>
      </c>
      <c r="AS6" s="75">
        <v>25.60000038146973</v>
      </c>
    </row>
    <row r="7" spans="1:45" x14ac:dyDescent="0.25">
      <c r="A7" s="75">
        <v>2027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711</v>
      </c>
      <c r="H7" s="75">
        <v>500</v>
      </c>
      <c r="I7" s="75">
        <v>200</v>
      </c>
      <c r="J7" s="75">
        <v>200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400</v>
      </c>
      <c r="Q7" s="75">
        <v>0</v>
      </c>
      <c r="R7" s="75">
        <v>0</v>
      </c>
      <c r="S7" s="75">
        <v>0</v>
      </c>
      <c r="T7" s="75">
        <v>0</v>
      </c>
      <c r="U7" s="75">
        <v>100</v>
      </c>
      <c r="V7" s="75">
        <v>0</v>
      </c>
      <c r="W7" s="75">
        <v>0</v>
      </c>
      <c r="X7" s="75">
        <v>1000</v>
      </c>
      <c r="Y7" s="75">
        <v>0</v>
      </c>
      <c r="Z7" s="75">
        <v>0</v>
      </c>
      <c r="AA7" s="75">
        <v>0</v>
      </c>
      <c r="AB7" s="75">
        <v>0</v>
      </c>
      <c r="AC7" s="75">
        <v>450</v>
      </c>
      <c r="AD7" s="75">
        <v>0</v>
      </c>
      <c r="AE7" s="75">
        <v>249.94999694824219</v>
      </c>
      <c r="AF7" s="75">
        <v>0</v>
      </c>
      <c r="AG7" s="75">
        <v>0</v>
      </c>
      <c r="AH7" s="75">
        <v>0</v>
      </c>
      <c r="AI7" s="75">
        <v>0</v>
      </c>
      <c r="AJ7" s="75">
        <v>0</v>
      </c>
      <c r="AK7" s="75">
        <v>3.9000000953674321</v>
      </c>
      <c r="AL7" s="75">
        <v>24.719999313354489</v>
      </c>
      <c r="AM7" s="75">
        <v>240.64101359248164</v>
      </c>
      <c r="AN7" s="75">
        <v>0</v>
      </c>
      <c r="AO7" s="75">
        <v>64.249858200000006</v>
      </c>
      <c r="AP7" s="75">
        <v>121.26733986062111</v>
      </c>
      <c r="AQ7" s="75">
        <v>54.441150899999997</v>
      </c>
      <c r="AR7" s="75">
        <v>79</v>
      </c>
      <c r="AS7" s="75">
        <v>25.60000038146973</v>
      </c>
    </row>
    <row r="8" spans="1:45" x14ac:dyDescent="0.25">
      <c r="A8" s="75">
        <v>2028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948</v>
      </c>
      <c r="H8" s="75">
        <v>500</v>
      </c>
      <c r="I8" s="75">
        <v>200</v>
      </c>
      <c r="J8" s="75">
        <v>200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399.79998779296875</v>
      </c>
      <c r="Q8" s="75">
        <v>0</v>
      </c>
      <c r="R8" s="75">
        <v>0</v>
      </c>
      <c r="S8" s="75">
        <v>0</v>
      </c>
      <c r="T8" s="75">
        <v>0</v>
      </c>
      <c r="U8" s="75">
        <v>100</v>
      </c>
      <c r="V8" s="75">
        <v>0</v>
      </c>
      <c r="W8" s="75">
        <v>0</v>
      </c>
      <c r="X8" s="75">
        <v>1000</v>
      </c>
      <c r="Y8" s="75">
        <v>0</v>
      </c>
      <c r="Z8" s="75">
        <v>0</v>
      </c>
      <c r="AA8" s="75">
        <v>0</v>
      </c>
      <c r="AB8" s="75">
        <v>0</v>
      </c>
      <c r="AC8" s="75">
        <v>750</v>
      </c>
      <c r="AD8" s="75">
        <v>0</v>
      </c>
      <c r="AE8" s="75">
        <v>249.90000152587891</v>
      </c>
      <c r="AF8" s="75">
        <v>0</v>
      </c>
      <c r="AG8" s="75">
        <v>0</v>
      </c>
      <c r="AH8" s="75">
        <v>0</v>
      </c>
      <c r="AI8" s="75">
        <v>0</v>
      </c>
      <c r="AJ8" s="75">
        <v>0</v>
      </c>
      <c r="AK8" s="75">
        <v>6.9000000953674316</v>
      </c>
      <c r="AL8" s="75">
        <v>28.389999389648441</v>
      </c>
      <c r="AM8" s="75">
        <v>301.81088727712631</v>
      </c>
      <c r="AN8" s="75">
        <v>0</v>
      </c>
      <c r="AO8" s="75">
        <v>77.881466000000003</v>
      </c>
      <c r="AP8" s="75">
        <v>161.72745855387299</v>
      </c>
      <c r="AQ8" s="75">
        <v>69.454560999999998</v>
      </c>
      <c r="AR8" s="75">
        <v>79</v>
      </c>
      <c r="AS8" s="75">
        <v>25.60000038146973</v>
      </c>
    </row>
    <row r="9" spans="1:45" x14ac:dyDescent="0.25">
      <c r="A9" s="75">
        <v>2029</v>
      </c>
      <c r="B9" s="75">
        <v>0</v>
      </c>
      <c r="C9" s="75">
        <v>0</v>
      </c>
      <c r="D9" s="75">
        <v>0</v>
      </c>
      <c r="E9" s="75">
        <v>237</v>
      </c>
      <c r="F9" s="75">
        <v>0</v>
      </c>
      <c r="G9" s="75">
        <v>948</v>
      </c>
      <c r="H9" s="75">
        <v>500</v>
      </c>
      <c r="I9" s="75">
        <v>200</v>
      </c>
      <c r="J9" s="75">
        <v>200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499.60000610351563</v>
      </c>
      <c r="Q9" s="75">
        <v>0</v>
      </c>
      <c r="R9" s="75">
        <v>0</v>
      </c>
      <c r="S9" s="75">
        <v>0</v>
      </c>
      <c r="T9" s="75">
        <v>0</v>
      </c>
      <c r="U9" s="75">
        <v>100</v>
      </c>
      <c r="V9" s="75">
        <v>0</v>
      </c>
      <c r="W9" s="75">
        <v>0</v>
      </c>
      <c r="X9" s="75">
        <v>1000</v>
      </c>
      <c r="Y9" s="75">
        <v>0</v>
      </c>
      <c r="Z9" s="75">
        <v>0</v>
      </c>
      <c r="AA9" s="75">
        <v>0</v>
      </c>
      <c r="AB9" s="75">
        <v>0</v>
      </c>
      <c r="AC9" s="75">
        <v>1050</v>
      </c>
      <c r="AD9" s="75">
        <v>0</v>
      </c>
      <c r="AE9" s="75">
        <v>249.84999847412109</v>
      </c>
      <c r="AF9" s="75">
        <v>0</v>
      </c>
      <c r="AG9" s="75">
        <v>0</v>
      </c>
      <c r="AH9" s="75">
        <v>0</v>
      </c>
      <c r="AI9" s="75">
        <v>0</v>
      </c>
      <c r="AJ9" s="75">
        <v>0</v>
      </c>
      <c r="AK9" s="75">
        <v>8.8999996185302734</v>
      </c>
      <c r="AL9" s="75">
        <v>31.739999771118161</v>
      </c>
      <c r="AM9" s="75">
        <v>342.57578945159912</v>
      </c>
      <c r="AN9" s="75">
        <v>0</v>
      </c>
      <c r="AO9" s="75">
        <v>115.38244400000001</v>
      </c>
      <c r="AP9" s="75">
        <v>223.04598359990609</v>
      </c>
      <c r="AQ9" s="75">
        <v>84.919694000000007</v>
      </c>
      <c r="AR9" s="75">
        <v>79</v>
      </c>
      <c r="AS9" s="75">
        <v>25.60000038146973</v>
      </c>
    </row>
    <row r="10" spans="1:45" x14ac:dyDescent="0.25">
      <c r="A10" s="75">
        <v>2030</v>
      </c>
      <c r="B10" s="75">
        <v>0</v>
      </c>
      <c r="C10" s="75">
        <v>0</v>
      </c>
      <c r="D10" s="75">
        <v>0</v>
      </c>
      <c r="E10" s="75">
        <v>474</v>
      </c>
      <c r="F10" s="75">
        <v>0</v>
      </c>
      <c r="G10" s="75">
        <v>948</v>
      </c>
      <c r="H10" s="75">
        <v>600</v>
      </c>
      <c r="I10" s="75">
        <v>200</v>
      </c>
      <c r="J10" s="75">
        <v>300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699.34999084472656</v>
      </c>
      <c r="Q10" s="75">
        <v>0</v>
      </c>
      <c r="R10" s="75">
        <v>0</v>
      </c>
      <c r="S10" s="75">
        <v>0</v>
      </c>
      <c r="T10" s="75">
        <v>0</v>
      </c>
      <c r="U10" s="75">
        <v>100</v>
      </c>
      <c r="V10" s="75">
        <v>0</v>
      </c>
      <c r="W10" s="75">
        <v>0</v>
      </c>
      <c r="X10" s="75">
        <v>1000</v>
      </c>
      <c r="Y10" s="75">
        <v>0</v>
      </c>
      <c r="Z10" s="75">
        <v>0</v>
      </c>
      <c r="AA10" s="75">
        <v>0</v>
      </c>
      <c r="AB10" s="75">
        <v>0</v>
      </c>
      <c r="AC10" s="75">
        <v>1050</v>
      </c>
      <c r="AD10" s="75">
        <v>0</v>
      </c>
      <c r="AE10" s="75">
        <v>249.80000305175781</v>
      </c>
      <c r="AF10" s="75">
        <v>0</v>
      </c>
      <c r="AG10" s="75">
        <v>0</v>
      </c>
      <c r="AH10" s="75">
        <v>0</v>
      </c>
      <c r="AI10" s="75">
        <v>0</v>
      </c>
      <c r="AJ10" s="75">
        <v>0</v>
      </c>
      <c r="AK10" s="75">
        <v>8.8999996185302734</v>
      </c>
      <c r="AL10" s="75">
        <v>36.619998931884773</v>
      </c>
      <c r="AM10" s="75">
        <v>389.74356353282928</v>
      </c>
      <c r="AN10" s="75">
        <v>0</v>
      </c>
      <c r="AO10" s="75">
        <v>131.83969400000001</v>
      </c>
      <c r="AP10" s="75">
        <v>284.36450864593922</v>
      </c>
      <c r="AQ10" s="75">
        <v>101.44672299999999</v>
      </c>
      <c r="AR10" s="75">
        <v>79</v>
      </c>
      <c r="AS10" s="75">
        <v>25.60000038146973</v>
      </c>
    </row>
    <row r="11" spans="1:45" x14ac:dyDescent="0.25">
      <c r="A11" s="75">
        <v>2031</v>
      </c>
      <c r="B11" s="75">
        <v>0</v>
      </c>
      <c r="C11" s="75">
        <v>0</v>
      </c>
      <c r="D11" s="75">
        <v>0</v>
      </c>
      <c r="E11" s="75">
        <v>474</v>
      </c>
      <c r="F11" s="75">
        <v>0</v>
      </c>
      <c r="G11" s="75">
        <v>948</v>
      </c>
      <c r="H11" s="75">
        <v>600</v>
      </c>
      <c r="I11" s="75">
        <v>200</v>
      </c>
      <c r="J11" s="75">
        <v>400</v>
      </c>
      <c r="K11" s="75">
        <v>0</v>
      </c>
      <c r="L11" s="75">
        <v>0</v>
      </c>
      <c r="M11" s="75">
        <v>200</v>
      </c>
      <c r="N11" s="75">
        <v>0</v>
      </c>
      <c r="O11" s="75">
        <v>0</v>
      </c>
      <c r="P11" s="75">
        <v>1399.0000076293945</v>
      </c>
      <c r="Q11" s="75">
        <v>0</v>
      </c>
      <c r="R11" s="75">
        <v>0</v>
      </c>
      <c r="S11" s="75">
        <v>0</v>
      </c>
      <c r="T11" s="75">
        <v>0</v>
      </c>
      <c r="U11" s="75">
        <v>100</v>
      </c>
      <c r="V11" s="75">
        <v>0</v>
      </c>
      <c r="W11" s="75">
        <v>0</v>
      </c>
      <c r="X11" s="75">
        <v>1000</v>
      </c>
      <c r="Y11" s="75">
        <v>0</v>
      </c>
      <c r="Z11" s="75">
        <v>0</v>
      </c>
      <c r="AA11" s="75">
        <v>0</v>
      </c>
      <c r="AB11" s="75">
        <v>0</v>
      </c>
      <c r="AC11" s="75">
        <v>1050</v>
      </c>
      <c r="AD11" s="75">
        <v>0</v>
      </c>
      <c r="AE11" s="75">
        <v>249.75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9.7200002670288086</v>
      </c>
      <c r="AL11" s="75">
        <v>39.990001678466797</v>
      </c>
      <c r="AM11" s="75">
        <v>441.95901775360102</v>
      </c>
      <c r="AN11" s="75">
        <v>0</v>
      </c>
      <c r="AO11" s="75">
        <v>148.12393700000001</v>
      </c>
      <c r="AP11" s="75">
        <v>351.50843736546011</v>
      </c>
      <c r="AQ11" s="75">
        <v>118.75723299999999</v>
      </c>
      <c r="AR11" s="75">
        <v>79</v>
      </c>
      <c r="AS11" s="75">
        <v>25.60000038146973</v>
      </c>
    </row>
    <row r="12" spans="1:45" x14ac:dyDescent="0.25">
      <c r="A12" s="75">
        <v>2032</v>
      </c>
      <c r="B12" s="75">
        <v>0</v>
      </c>
      <c r="C12" s="75">
        <v>0</v>
      </c>
      <c r="D12" s="75">
        <v>0</v>
      </c>
      <c r="E12" s="75">
        <v>711</v>
      </c>
      <c r="F12" s="75">
        <v>0</v>
      </c>
      <c r="G12" s="75">
        <v>948</v>
      </c>
      <c r="H12" s="75">
        <v>600</v>
      </c>
      <c r="I12" s="75">
        <v>200</v>
      </c>
      <c r="J12" s="75">
        <v>400</v>
      </c>
      <c r="K12" s="75">
        <v>0</v>
      </c>
      <c r="L12" s="75">
        <v>0</v>
      </c>
      <c r="M12" s="75">
        <v>200</v>
      </c>
      <c r="N12" s="75">
        <v>0</v>
      </c>
      <c r="O12" s="75">
        <v>0</v>
      </c>
      <c r="P12" s="75">
        <v>1398.2999801635742</v>
      </c>
      <c r="Q12" s="75">
        <v>0</v>
      </c>
      <c r="R12" s="75">
        <v>0</v>
      </c>
      <c r="S12" s="75">
        <v>0</v>
      </c>
      <c r="T12" s="75">
        <v>0</v>
      </c>
      <c r="U12" s="75">
        <v>100</v>
      </c>
      <c r="V12" s="75">
        <v>0</v>
      </c>
      <c r="W12" s="75">
        <v>0</v>
      </c>
      <c r="X12" s="75">
        <v>1000</v>
      </c>
      <c r="Y12" s="75">
        <v>0</v>
      </c>
      <c r="Z12" s="75">
        <v>0</v>
      </c>
      <c r="AA12" s="75">
        <v>0</v>
      </c>
      <c r="AB12" s="75">
        <v>0</v>
      </c>
      <c r="AC12" s="75">
        <v>1050</v>
      </c>
      <c r="AD12" s="75">
        <v>0</v>
      </c>
      <c r="AE12" s="75">
        <v>249.69999694824219</v>
      </c>
      <c r="AF12" s="75">
        <v>0</v>
      </c>
      <c r="AG12" s="75">
        <v>0</v>
      </c>
      <c r="AH12" s="75">
        <v>0</v>
      </c>
      <c r="AI12" s="75">
        <v>0</v>
      </c>
      <c r="AJ12" s="75">
        <v>0</v>
      </c>
      <c r="AK12" s="75">
        <v>10.590000152587891</v>
      </c>
      <c r="AL12" s="75">
        <v>43.580001831054688</v>
      </c>
      <c r="AM12" s="75">
        <v>498.06994926929474</v>
      </c>
      <c r="AN12" s="75">
        <v>0</v>
      </c>
      <c r="AO12" s="75">
        <v>200.929247</v>
      </c>
      <c r="AP12" s="75">
        <v>418.652366084981</v>
      </c>
      <c r="AQ12" s="75">
        <v>135.90918200000002</v>
      </c>
      <c r="AR12" s="75">
        <v>79</v>
      </c>
      <c r="AS12" s="75">
        <v>25.60000038146973</v>
      </c>
    </row>
    <row r="13" spans="1:45" x14ac:dyDescent="0.25">
      <c r="A13" s="75">
        <v>2033</v>
      </c>
      <c r="B13" s="75">
        <v>0</v>
      </c>
      <c r="C13" s="75">
        <v>0</v>
      </c>
      <c r="D13" s="75">
        <v>0</v>
      </c>
      <c r="E13" s="75">
        <v>711</v>
      </c>
      <c r="F13" s="75">
        <v>18.29999923706055</v>
      </c>
      <c r="G13" s="75">
        <v>948</v>
      </c>
      <c r="H13" s="75">
        <v>600</v>
      </c>
      <c r="I13" s="75">
        <v>200</v>
      </c>
      <c r="J13" s="75">
        <v>400</v>
      </c>
      <c r="K13" s="75">
        <v>0</v>
      </c>
      <c r="L13" s="75">
        <v>0</v>
      </c>
      <c r="M13" s="75">
        <v>400</v>
      </c>
      <c r="N13" s="75">
        <v>0</v>
      </c>
      <c r="O13" s="75">
        <v>0</v>
      </c>
      <c r="P13" s="75">
        <v>1397.5999984741211</v>
      </c>
      <c r="Q13" s="75">
        <v>0</v>
      </c>
      <c r="R13" s="75">
        <v>0</v>
      </c>
      <c r="S13" s="75">
        <v>0</v>
      </c>
      <c r="T13" s="75">
        <v>0</v>
      </c>
      <c r="U13" s="75">
        <v>100</v>
      </c>
      <c r="V13" s="75">
        <v>0</v>
      </c>
      <c r="W13" s="75">
        <v>0</v>
      </c>
      <c r="X13" s="75">
        <v>1000</v>
      </c>
      <c r="Y13" s="75">
        <v>0</v>
      </c>
      <c r="Z13" s="75">
        <v>0</v>
      </c>
      <c r="AA13" s="75">
        <v>0</v>
      </c>
      <c r="AB13" s="75">
        <v>0</v>
      </c>
      <c r="AC13" s="75">
        <v>1050</v>
      </c>
      <c r="AD13" s="75">
        <v>0</v>
      </c>
      <c r="AE13" s="75">
        <v>249.65000152587891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11.47000026702881</v>
      </c>
      <c r="AL13" s="75">
        <v>47.200000762939453</v>
      </c>
      <c r="AM13" s="75">
        <v>555.84615278244019</v>
      </c>
      <c r="AN13" s="75">
        <v>0</v>
      </c>
      <c r="AO13" s="75">
        <v>219.51485700000001</v>
      </c>
      <c r="AP13" s="75">
        <v>489.51080342847717</v>
      </c>
      <c r="AQ13" s="75">
        <v>153.716688</v>
      </c>
      <c r="AR13" s="75">
        <v>79</v>
      </c>
      <c r="AS13" s="75">
        <v>25.60000038146973</v>
      </c>
    </row>
    <row r="14" spans="1:45" x14ac:dyDescent="0.25">
      <c r="A14" s="75">
        <v>2034</v>
      </c>
      <c r="B14" s="75">
        <v>0</v>
      </c>
      <c r="C14" s="75">
        <v>0</v>
      </c>
      <c r="D14" s="75">
        <v>0</v>
      </c>
      <c r="E14" s="75">
        <v>711</v>
      </c>
      <c r="F14" s="75">
        <v>18.29999923706055</v>
      </c>
      <c r="G14" s="75">
        <v>948</v>
      </c>
      <c r="H14" s="75">
        <v>600</v>
      </c>
      <c r="I14" s="75">
        <v>200</v>
      </c>
      <c r="J14" s="75">
        <v>400</v>
      </c>
      <c r="K14" s="75">
        <v>0</v>
      </c>
      <c r="L14" s="75">
        <v>0</v>
      </c>
      <c r="M14" s="75">
        <v>400</v>
      </c>
      <c r="N14" s="75">
        <v>0</v>
      </c>
      <c r="O14" s="75">
        <v>0</v>
      </c>
      <c r="P14" s="75">
        <v>1396.9000015258789</v>
      </c>
      <c r="Q14" s="75">
        <v>0</v>
      </c>
      <c r="R14" s="75">
        <v>0</v>
      </c>
      <c r="S14" s="75">
        <v>0</v>
      </c>
      <c r="T14" s="75">
        <v>0</v>
      </c>
      <c r="U14" s="75">
        <v>100</v>
      </c>
      <c r="V14" s="75">
        <v>0</v>
      </c>
      <c r="W14" s="75">
        <v>0</v>
      </c>
      <c r="X14" s="75">
        <v>1100</v>
      </c>
      <c r="Y14" s="75">
        <v>0</v>
      </c>
      <c r="Z14" s="75">
        <v>0</v>
      </c>
      <c r="AA14" s="75">
        <v>0</v>
      </c>
      <c r="AB14" s="75">
        <v>0</v>
      </c>
      <c r="AC14" s="75">
        <v>1200</v>
      </c>
      <c r="AD14" s="75">
        <v>0</v>
      </c>
      <c r="AE14" s="75">
        <v>249.59999847412109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12.35000038146973</v>
      </c>
      <c r="AL14" s="75">
        <v>50.830001831054688</v>
      </c>
      <c r="AM14" s="75">
        <v>598.44578766822804</v>
      </c>
      <c r="AN14" s="75">
        <v>0</v>
      </c>
      <c r="AO14" s="75">
        <v>238.569873</v>
      </c>
      <c r="AP14" s="75">
        <v>560.36924077197341</v>
      </c>
      <c r="AQ14" s="75">
        <v>159.92931199999998</v>
      </c>
      <c r="AR14" s="75">
        <v>79</v>
      </c>
      <c r="AS14" s="75">
        <v>25.60000038146973</v>
      </c>
    </row>
    <row r="15" spans="1:45" x14ac:dyDescent="0.25">
      <c r="A15" s="75">
        <v>2035</v>
      </c>
      <c r="B15" s="75">
        <v>0</v>
      </c>
      <c r="C15" s="75">
        <v>0</v>
      </c>
      <c r="D15" s="75">
        <v>0</v>
      </c>
      <c r="E15" s="75">
        <v>948</v>
      </c>
      <c r="F15" s="75">
        <v>36.599998474121101</v>
      </c>
      <c r="G15" s="75">
        <v>948</v>
      </c>
      <c r="H15" s="75">
        <v>600</v>
      </c>
      <c r="I15" s="75">
        <v>200</v>
      </c>
      <c r="J15" s="75">
        <v>400</v>
      </c>
      <c r="K15" s="75">
        <v>0</v>
      </c>
      <c r="L15" s="75">
        <v>0</v>
      </c>
      <c r="M15" s="75">
        <v>600</v>
      </c>
      <c r="N15" s="75">
        <v>0</v>
      </c>
      <c r="O15" s="75">
        <v>0</v>
      </c>
      <c r="P15" s="75">
        <v>1496.2000122070313</v>
      </c>
      <c r="Q15" s="75">
        <v>0</v>
      </c>
      <c r="R15" s="75">
        <v>0</v>
      </c>
      <c r="S15" s="75">
        <v>0</v>
      </c>
      <c r="T15" s="75">
        <v>0</v>
      </c>
      <c r="U15" s="75">
        <v>100</v>
      </c>
      <c r="V15" s="75">
        <v>0</v>
      </c>
      <c r="W15" s="75">
        <v>0</v>
      </c>
      <c r="X15" s="75">
        <v>1100</v>
      </c>
      <c r="Y15" s="75">
        <v>0</v>
      </c>
      <c r="Z15" s="75">
        <v>0</v>
      </c>
      <c r="AA15" s="75">
        <v>0</v>
      </c>
      <c r="AB15" s="75">
        <v>0</v>
      </c>
      <c r="AC15" s="75">
        <v>1200</v>
      </c>
      <c r="AD15" s="75">
        <v>0</v>
      </c>
      <c r="AE15" s="75">
        <v>249.55000305175781</v>
      </c>
      <c r="AF15" s="75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13.239999771118161</v>
      </c>
      <c r="AL15" s="75">
        <v>54.470001220703118</v>
      </c>
      <c r="AM15" s="75">
        <v>643.21664643287659</v>
      </c>
      <c r="AN15" s="75">
        <v>0</v>
      </c>
      <c r="AO15" s="75">
        <v>258.28604999999999</v>
      </c>
      <c r="AP15" s="75">
        <v>631.33850343142001</v>
      </c>
      <c r="AQ15" s="75">
        <v>166.905777</v>
      </c>
      <c r="AR15" s="75">
        <v>79</v>
      </c>
      <c r="AS15" s="75">
        <v>25.60000038146973</v>
      </c>
    </row>
    <row r="16" spans="1:45" x14ac:dyDescent="0.25">
      <c r="A16" s="75">
        <v>2036</v>
      </c>
      <c r="B16" s="75">
        <v>0</v>
      </c>
      <c r="C16" s="75">
        <v>0</v>
      </c>
      <c r="D16" s="75">
        <v>0</v>
      </c>
      <c r="E16" s="75">
        <v>948</v>
      </c>
      <c r="F16" s="75">
        <v>36.599998474121101</v>
      </c>
      <c r="G16" s="75">
        <v>948</v>
      </c>
      <c r="H16" s="75">
        <v>1200</v>
      </c>
      <c r="I16" s="75">
        <v>400</v>
      </c>
      <c r="J16" s="75">
        <v>700</v>
      </c>
      <c r="K16" s="75">
        <v>0</v>
      </c>
      <c r="L16" s="75">
        <v>0</v>
      </c>
      <c r="M16" s="75">
        <v>600</v>
      </c>
      <c r="N16" s="75">
        <v>0</v>
      </c>
      <c r="O16" s="75">
        <v>0</v>
      </c>
      <c r="P16" s="75">
        <v>1495.4500045776367</v>
      </c>
      <c r="Q16" s="75">
        <v>0</v>
      </c>
      <c r="R16" s="75">
        <v>0</v>
      </c>
      <c r="S16" s="75">
        <v>0</v>
      </c>
      <c r="T16" s="75">
        <v>0</v>
      </c>
      <c r="U16" s="75">
        <v>100</v>
      </c>
      <c r="V16" s="75">
        <v>0</v>
      </c>
      <c r="W16" s="75">
        <v>0</v>
      </c>
      <c r="X16" s="75">
        <v>1100</v>
      </c>
      <c r="Y16" s="75">
        <v>0</v>
      </c>
      <c r="Z16" s="75">
        <v>0</v>
      </c>
      <c r="AA16" s="75">
        <v>0</v>
      </c>
      <c r="AB16" s="75">
        <v>0</v>
      </c>
      <c r="AC16" s="75">
        <v>1200</v>
      </c>
      <c r="AD16" s="75">
        <v>0</v>
      </c>
      <c r="AE16" s="75">
        <v>249.5</v>
      </c>
      <c r="AF16" s="75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14.11999988555908</v>
      </c>
      <c r="AL16" s="75">
        <v>58.099998474121087</v>
      </c>
      <c r="AM16" s="75">
        <v>686.58678805828094</v>
      </c>
      <c r="AN16" s="75">
        <v>0</v>
      </c>
      <c r="AO16" s="75">
        <v>277.04538300000002</v>
      </c>
      <c r="AP16" s="75">
        <v>702.30776609086661</v>
      </c>
      <c r="AQ16" s="75">
        <v>173.62050099999999</v>
      </c>
      <c r="AR16" s="75">
        <v>79</v>
      </c>
      <c r="AS16" s="75">
        <v>25.60000038146973</v>
      </c>
    </row>
    <row r="17" spans="1:45" x14ac:dyDescent="0.25">
      <c r="A17" s="75">
        <v>2037</v>
      </c>
      <c r="B17" s="75">
        <v>0</v>
      </c>
      <c r="C17" s="75">
        <v>0</v>
      </c>
      <c r="D17" s="75">
        <v>0</v>
      </c>
      <c r="E17" s="75">
        <v>1185</v>
      </c>
      <c r="F17" s="75">
        <v>91.499996185302749</v>
      </c>
      <c r="G17" s="75">
        <v>948</v>
      </c>
      <c r="H17" s="75">
        <v>1200</v>
      </c>
      <c r="I17" s="75">
        <v>400</v>
      </c>
      <c r="J17" s="75">
        <v>700</v>
      </c>
      <c r="K17" s="75">
        <v>0</v>
      </c>
      <c r="L17" s="75">
        <v>0</v>
      </c>
      <c r="M17" s="75">
        <v>700</v>
      </c>
      <c r="N17" s="75">
        <v>0</v>
      </c>
      <c r="O17" s="75">
        <v>0</v>
      </c>
      <c r="P17" s="75">
        <v>1494.6999816894531</v>
      </c>
      <c r="Q17" s="75">
        <v>0</v>
      </c>
      <c r="R17" s="75">
        <v>0</v>
      </c>
      <c r="S17" s="75">
        <v>0</v>
      </c>
      <c r="T17" s="75">
        <v>0</v>
      </c>
      <c r="U17" s="75">
        <v>100</v>
      </c>
      <c r="V17" s="75">
        <v>0</v>
      </c>
      <c r="W17" s="75">
        <v>0</v>
      </c>
      <c r="X17" s="75">
        <v>1100</v>
      </c>
      <c r="Y17" s="75">
        <v>0</v>
      </c>
      <c r="Z17" s="75">
        <v>0</v>
      </c>
      <c r="AA17" s="75">
        <v>0</v>
      </c>
      <c r="AB17" s="75">
        <v>0</v>
      </c>
      <c r="AC17" s="75">
        <v>1200</v>
      </c>
      <c r="AD17" s="75">
        <v>0</v>
      </c>
      <c r="AE17" s="75">
        <v>249.44999694824219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15.010000228881839</v>
      </c>
      <c r="AL17" s="75">
        <v>61.759998321533203</v>
      </c>
      <c r="AM17" s="75">
        <v>728.09285712242115</v>
      </c>
      <c r="AN17" s="75">
        <v>0</v>
      </c>
      <c r="AO17" s="75">
        <v>294.53497199999998</v>
      </c>
      <c r="AP17" s="75">
        <v>773.53780368399657</v>
      </c>
      <c r="AQ17" s="75">
        <v>184.262969</v>
      </c>
      <c r="AR17" s="75">
        <v>79</v>
      </c>
      <c r="AS17" s="75">
        <v>25.60000038146973</v>
      </c>
    </row>
    <row r="18" spans="1:45" x14ac:dyDescent="0.25">
      <c r="A18" s="75">
        <v>2038</v>
      </c>
      <c r="B18" s="75">
        <v>0</v>
      </c>
      <c r="C18" s="75">
        <v>0</v>
      </c>
      <c r="D18" s="75">
        <v>0</v>
      </c>
      <c r="E18" s="75">
        <v>1185</v>
      </c>
      <c r="F18" s="75">
        <v>91.499996185302749</v>
      </c>
      <c r="G18" s="75">
        <v>948</v>
      </c>
      <c r="H18" s="75">
        <v>1200</v>
      </c>
      <c r="I18" s="75">
        <v>600</v>
      </c>
      <c r="J18" s="75">
        <v>1200</v>
      </c>
      <c r="K18" s="75">
        <v>0</v>
      </c>
      <c r="L18" s="75">
        <v>0</v>
      </c>
      <c r="M18" s="75">
        <v>700</v>
      </c>
      <c r="N18" s="75">
        <v>0</v>
      </c>
      <c r="O18" s="75">
        <v>0</v>
      </c>
      <c r="P18" s="75">
        <v>2093.9499969482422</v>
      </c>
      <c r="Q18" s="75">
        <v>0</v>
      </c>
      <c r="R18" s="75">
        <v>0</v>
      </c>
      <c r="S18" s="75">
        <v>0</v>
      </c>
      <c r="T18" s="75">
        <v>0</v>
      </c>
      <c r="U18" s="75">
        <v>100</v>
      </c>
      <c r="V18" s="75">
        <v>0</v>
      </c>
      <c r="W18" s="75">
        <v>0</v>
      </c>
      <c r="X18" s="75">
        <v>1100</v>
      </c>
      <c r="Y18" s="75">
        <v>0</v>
      </c>
      <c r="Z18" s="75">
        <v>0</v>
      </c>
      <c r="AA18" s="75">
        <v>0</v>
      </c>
      <c r="AB18" s="75">
        <v>0</v>
      </c>
      <c r="AC18" s="75">
        <v>1200</v>
      </c>
      <c r="AD18" s="75">
        <v>0</v>
      </c>
      <c r="AE18" s="75">
        <v>249.40000152587891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15.88000011444092</v>
      </c>
      <c r="AL18" s="75">
        <v>65.339996337890625</v>
      </c>
      <c r="AM18" s="75">
        <v>665.30752658843994</v>
      </c>
      <c r="AN18" s="75">
        <v>0</v>
      </c>
      <c r="AO18" s="75">
        <v>312.89791300000002</v>
      </c>
      <c r="AP18" s="75">
        <v>844.76784127712642</v>
      </c>
      <c r="AQ18" s="75">
        <v>194.392088</v>
      </c>
      <c r="AR18" s="75">
        <v>79</v>
      </c>
      <c r="AS18" s="75">
        <v>25.60000038146973</v>
      </c>
    </row>
    <row r="19" spans="1:45" x14ac:dyDescent="0.25">
      <c r="A19" s="75">
        <v>2039</v>
      </c>
      <c r="B19" s="75">
        <v>0</v>
      </c>
      <c r="C19" s="75">
        <v>0</v>
      </c>
      <c r="D19" s="75">
        <v>0</v>
      </c>
      <c r="E19" s="75">
        <v>1422</v>
      </c>
      <c r="F19" s="75">
        <v>91.499996185302749</v>
      </c>
      <c r="G19" s="75">
        <v>948</v>
      </c>
      <c r="H19" s="75">
        <v>1200</v>
      </c>
      <c r="I19" s="75">
        <v>600</v>
      </c>
      <c r="J19" s="75">
        <v>1200</v>
      </c>
      <c r="K19" s="75">
        <v>0</v>
      </c>
      <c r="L19" s="75">
        <v>0</v>
      </c>
      <c r="M19" s="75">
        <v>700</v>
      </c>
      <c r="N19" s="75">
        <v>0</v>
      </c>
      <c r="O19" s="75">
        <v>0</v>
      </c>
      <c r="P19" s="75">
        <v>2092.8999862670898</v>
      </c>
      <c r="Q19" s="75">
        <v>0</v>
      </c>
      <c r="R19" s="75">
        <v>0</v>
      </c>
      <c r="S19" s="75">
        <v>0</v>
      </c>
      <c r="T19" s="75">
        <v>0</v>
      </c>
      <c r="U19" s="75">
        <v>100</v>
      </c>
      <c r="V19" s="75">
        <v>0</v>
      </c>
      <c r="W19" s="75">
        <v>0</v>
      </c>
      <c r="X19" s="75">
        <v>1100</v>
      </c>
      <c r="Y19" s="75">
        <v>0</v>
      </c>
      <c r="Z19" s="75">
        <v>0</v>
      </c>
      <c r="AA19" s="75">
        <v>0</v>
      </c>
      <c r="AB19" s="75">
        <v>0</v>
      </c>
      <c r="AC19" s="75">
        <v>1200</v>
      </c>
      <c r="AD19" s="75">
        <v>0</v>
      </c>
      <c r="AE19" s="75">
        <v>249.34999847412109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16.760000228881839</v>
      </c>
      <c r="AL19" s="75">
        <v>68.959999084472656</v>
      </c>
      <c r="AM19" s="75">
        <v>694.94387710094452</v>
      </c>
      <c r="AN19" s="75">
        <v>0</v>
      </c>
      <c r="AO19" s="75">
        <v>331.41053299999999</v>
      </c>
      <c r="AP19" s="75">
        <v>917.56433527798572</v>
      </c>
      <c r="AQ19" s="75">
        <v>205.20269399999998</v>
      </c>
      <c r="AR19" s="75">
        <v>79</v>
      </c>
      <c r="AS19" s="75">
        <v>25.60000038146973</v>
      </c>
    </row>
    <row r="20" spans="1:45" x14ac:dyDescent="0.25">
      <c r="A20" s="75">
        <v>2040</v>
      </c>
      <c r="B20" s="75">
        <v>0</v>
      </c>
      <c r="C20" s="75">
        <v>0</v>
      </c>
      <c r="D20" s="75">
        <v>0</v>
      </c>
      <c r="E20" s="75">
        <v>1659</v>
      </c>
      <c r="F20" s="75">
        <v>182.9999923706055</v>
      </c>
      <c r="G20" s="75">
        <v>948</v>
      </c>
      <c r="H20" s="75">
        <v>1200</v>
      </c>
      <c r="I20" s="75">
        <v>600</v>
      </c>
      <c r="J20" s="75">
        <v>1300</v>
      </c>
      <c r="K20" s="75">
        <v>0</v>
      </c>
      <c r="L20" s="75">
        <v>0</v>
      </c>
      <c r="M20" s="75">
        <v>700</v>
      </c>
      <c r="N20" s="75">
        <v>0</v>
      </c>
      <c r="O20" s="75">
        <v>0</v>
      </c>
      <c r="P20" s="75">
        <v>2091.8500213623047</v>
      </c>
      <c r="Q20" s="75">
        <v>0</v>
      </c>
      <c r="R20" s="75">
        <v>0</v>
      </c>
      <c r="S20" s="75">
        <v>0</v>
      </c>
      <c r="T20" s="75">
        <v>0</v>
      </c>
      <c r="U20" s="75">
        <v>100</v>
      </c>
      <c r="V20" s="75">
        <v>0</v>
      </c>
      <c r="W20" s="75">
        <v>0</v>
      </c>
      <c r="X20" s="75">
        <v>1100</v>
      </c>
      <c r="Y20" s="75">
        <v>0</v>
      </c>
      <c r="Z20" s="75">
        <v>0</v>
      </c>
      <c r="AA20" s="75">
        <v>0</v>
      </c>
      <c r="AB20" s="75">
        <v>0</v>
      </c>
      <c r="AC20" s="75">
        <v>1200</v>
      </c>
      <c r="AD20" s="75">
        <v>0</v>
      </c>
      <c r="AE20" s="75">
        <v>249.30000305175781</v>
      </c>
      <c r="AF20" s="75">
        <v>0</v>
      </c>
      <c r="AG20" s="75">
        <v>0</v>
      </c>
      <c r="AH20" s="75">
        <v>0</v>
      </c>
      <c r="AI20" s="75">
        <v>0</v>
      </c>
      <c r="AJ20" s="75">
        <v>0</v>
      </c>
      <c r="AK20" s="75">
        <v>17.64999961853027</v>
      </c>
      <c r="AL20" s="75">
        <v>72.610000610351563</v>
      </c>
      <c r="AM20" s="75">
        <v>715.49625790119171</v>
      </c>
      <c r="AN20" s="75">
        <v>0</v>
      </c>
      <c r="AO20" s="75">
        <v>350.07590800000003</v>
      </c>
      <c r="AP20" s="75">
        <v>990.36082927884513</v>
      </c>
      <c r="AQ20" s="75">
        <v>215.13035000000002</v>
      </c>
      <c r="AR20" s="75">
        <v>79</v>
      </c>
      <c r="AS20" s="75">
        <v>25.60000038146973</v>
      </c>
    </row>
    <row r="21" spans="1:45" x14ac:dyDescent="0.25">
      <c r="A21" s="75">
        <v>2041</v>
      </c>
      <c r="B21" s="75">
        <v>0</v>
      </c>
      <c r="C21" s="75">
        <v>0</v>
      </c>
      <c r="D21" s="75">
        <v>0</v>
      </c>
      <c r="E21" s="75">
        <v>1896</v>
      </c>
      <c r="F21" s="75">
        <v>182.9999923706055</v>
      </c>
      <c r="G21" s="75">
        <v>948</v>
      </c>
      <c r="H21" s="75">
        <v>1200</v>
      </c>
      <c r="I21" s="75">
        <v>600</v>
      </c>
      <c r="J21" s="75">
        <v>1300</v>
      </c>
      <c r="K21" s="75">
        <v>0</v>
      </c>
      <c r="L21" s="75">
        <v>0</v>
      </c>
      <c r="M21" s="75">
        <v>700</v>
      </c>
      <c r="N21" s="75">
        <v>0</v>
      </c>
      <c r="O21" s="75">
        <v>0</v>
      </c>
      <c r="P21" s="75">
        <v>2090.7999954223633</v>
      </c>
      <c r="Q21" s="75">
        <v>0</v>
      </c>
      <c r="R21" s="75">
        <v>0</v>
      </c>
      <c r="S21" s="75">
        <v>0</v>
      </c>
      <c r="T21" s="75">
        <v>0</v>
      </c>
      <c r="U21" s="75">
        <v>100</v>
      </c>
      <c r="V21" s="75">
        <v>0</v>
      </c>
      <c r="W21" s="75">
        <v>0</v>
      </c>
      <c r="X21" s="75">
        <v>1100</v>
      </c>
      <c r="Y21" s="75">
        <v>0</v>
      </c>
      <c r="Z21" s="75">
        <v>0</v>
      </c>
      <c r="AA21" s="75">
        <v>0</v>
      </c>
      <c r="AB21" s="75">
        <v>0</v>
      </c>
      <c r="AC21" s="75">
        <v>1500</v>
      </c>
      <c r="AD21" s="75">
        <v>0</v>
      </c>
      <c r="AE21" s="75">
        <v>249.25</v>
      </c>
      <c r="AF21" s="75">
        <v>0</v>
      </c>
      <c r="AG21" s="75">
        <v>0</v>
      </c>
      <c r="AH21" s="75">
        <v>0</v>
      </c>
      <c r="AI21" s="75">
        <v>0</v>
      </c>
      <c r="AJ21" s="75">
        <v>0</v>
      </c>
      <c r="AK21" s="75">
        <v>18.54999923706055</v>
      </c>
      <c r="AL21" s="75">
        <v>76.30999755859375</v>
      </c>
      <c r="AM21" s="75">
        <v>734.01054680347443</v>
      </c>
      <c r="AN21" s="75">
        <v>0</v>
      </c>
      <c r="AO21" s="75">
        <v>366.544757</v>
      </c>
      <c r="AP21" s="75">
        <v>1066.338277034426</v>
      </c>
      <c r="AQ21" s="75">
        <v>222.88164999999998</v>
      </c>
      <c r="AR21" s="75">
        <v>79</v>
      </c>
      <c r="AS21" s="75">
        <v>25.60000038146973</v>
      </c>
    </row>
    <row r="22" spans="1:45" x14ac:dyDescent="0.25">
      <c r="A22" s="75">
        <v>2042</v>
      </c>
      <c r="B22" s="75">
        <v>0</v>
      </c>
      <c r="C22" s="75">
        <v>0</v>
      </c>
      <c r="D22" s="75">
        <v>0</v>
      </c>
      <c r="E22" s="75">
        <v>2133</v>
      </c>
      <c r="F22" s="75">
        <v>182.9999923706055</v>
      </c>
      <c r="G22" s="75">
        <v>948</v>
      </c>
      <c r="H22" s="75">
        <v>1200</v>
      </c>
      <c r="I22" s="75">
        <v>600</v>
      </c>
      <c r="J22" s="75">
        <v>1300</v>
      </c>
      <c r="K22" s="75">
        <v>0</v>
      </c>
      <c r="L22" s="75">
        <v>0</v>
      </c>
      <c r="M22" s="75">
        <v>700</v>
      </c>
      <c r="N22" s="75">
        <v>0</v>
      </c>
      <c r="O22" s="75">
        <v>0</v>
      </c>
      <c r="P22" s="75">
        <v>2089.75</v>
      </c>
      <c r="Q22" s="75">
        <v>0</v>
      </c>
      <c r="R22" s="75">
        <v>0</v>
      </c>
      <c r="S22" s="75">
        <v>0</v>
      </c>
      <c r="T22" s="75">
        <v>0</v>
      </c>
      <c r="U22" s="75">
        <v>100</v>
      </c>
      <c r="V22" s="75">
        <v>0</v>
      </c>
      <c r="W22" s="75">
        <v>0</v>
      </c>
      <c r="X22" s="75">
        <v>1100</v>
      </c>
      <c r="Y22" s="75">
        <v>0</v>
      </c>
      <c r="Z22" s="75">
        <v>0</v>
      </c>
      <c r="AA22" s="75">
        <v>0</v>
      </c>
      <c r="AB22" s="75">
        <v>0</v>
      </c>
      <c r="AC22" s="75">
        <v>1650</v>
      </c>
      <c r="AD22" s="75">
        <v>0</v>
      </c>
      <c r="AE22" s="75">
        <v>249.19999694824219</v>
      </c>
      <c r="AF22" s="75">
        <v>0</v>
      </c>
      <c r="AG22" s="75">
        <v>0</v>
      </c>
      <c r="AH22" s="75">
        <v>0</v>
      </c>
      <c r="AI22" s="75">
        <v>0</v>
      </c>
      <c r="AJ22" s="75">
        <v>0</v>
      </c>
      <c r="AK22" s="75">
        <v>19.440000534057621</v>
      </c>
      <c r="AL22" s="75">
        <v>79.980003356933594</v>
      </c>
      <c r="AM22" s="75">
        <v>751.24609780311596</v>
      </c>
      <c r="AN22" s="75">
        <v>0</v>
      </c>
      <c r="AO22" s="75">
        <v>381.38044400000001</v>
      </c>
      <c r="AP22" s="75">
        <v>1142.315724790006</v>
      </c>
      <c r="AQ22" s="75">
        <v>236.82490200000001</v>
      </c>
      <c r="AR22" s="75">
        <v>79</v>
      </c>
      <c r="AS22" s="75">
        <v>25.60000038146973</v>
      </c>
    </row>
    <row r="23" spans="1:45" x14ac:dyDescent="0.25">
      <c r="A23" s="75">
        <v>2043</v>
      </c>
      <c r="B23" s="75">
        <v>0</v>
      </c>
      <c r="C23" s="75">
        <v>0</v>
      </c>
      <c r="D23" s="75">
        <v>0</v>
      </c>
      <c r="E23" s="75">
        <v>2370</v>
      </c>
      <c r="F23" s="75">
        <v>182.9999923706055</v>
      </c>
      <c r="G23" s="75">
        <v>948</v>
      </c>
      <c r="H23" s="75">
        <v>1300</v>
      </c>
      <c r="I23" s="75">
        <v>600</v>
      </c>
      <c r="J23" s="75">
        <v>1300</v>
      </c>
      <c r="K23" s="75">
        <v>0</v>
      </c>
      <c r="L23" s="75">
        <v>0</v>
      </c>
      <c r="M23" s="75">
        <v>700</v>
      </c>
      <c r="N23" s="75">
        <v>0</v>
      </c>
      <c r="O23" s="75">
        <v>0</v>
      </c>
      <c r="P23" s="75">
        <v>2088.6999969482422</v>
      </c>
      <c r="Q23" s="75">
        <v>0</v>
      </c>
      <c r="R23" s="75">
        <v>0</v>
      </c>
      <c r="S23" s="75">
        <v>0</v>
      </c>
      <c r="T23" s="75">
        <v>0</v>
      </c>
      <c r="U23" s="75">
        <v>100</v>
      </c>
      <c r="V23" s="75">
        <v>0</v>
      </c>
      <c r="W23" s="75">
        <v>0</v>
      </c>
      <c r="X23" s="75">
        <v>1100</v>
      </c>
      <c r="Y23" s="75">
        <v>0</v>
      </c>
      <c r="Z23" s="75">
        <v>0</v>
      </c>
      <c r="AA23" s="75">
        <v>0</v>
      </c>
      <c r="AB23" s="75">
        <v>0</v>
      </c>
      <c r="AC23" s="75">
        <v>1650</v>
      </c>
      <c r="AD23" s="75">
        <v>0</v>
      </c>
      <c r="AE23" s="75">
        <v>249.15000152587891</v>
      </c>
      <c r="AF23" s="75">
        <v>0</v>
      </c>
      <c r="AG23" s="75">
        <v>0</v>
      </c>
      <c r="AH23" s="75">
        <v>0</v>
      </c>
      <c r="AI23" s="75">
        <v>0</v>
      </c>
      <c r="AJ23" s="75">
        <v>0</v>
      </c>
      <c r="AK23" s="75">
        <v>20.340000152587891</v>
      </c>
      <c r="AL23" s="75">
        <v>83.680000305175781</v>
      </c>
      <c r="AM23" s="75">
        <v>767.94312250614166</v>
      </c>
      <c r="AN23" s="75">
        <v>0</v>
      </c>
      <c r="AO23" s="75">
        <v>401.17813699999999</v>
      </c>
      <c r="AP23" s="75">
        <v>1224.0605660882529</v>
      </c>
      <c r="AQ23" s="75">
        <v>249.96544500000002</v>
      </c>
      <c r="AR23" s="75">
        <v>79</v>
      </c>
      <c r="AS23" s="75">
        <v>25.60000038146973</v>
      </c>
    </row>
    <row r="24" spans="1:45" x14ac:dyDescent="0.25">
      <c r="A24" s="75">
        <v>2044</v>
      </c>
      <c r="B24" s="75">
        <v>0</v>
      </c>
      <c r="C24" s="75">
        <v>0</v>
      </c>
      <c r="D24" s="75">
        <v>0</v>
      </c>
      <c r="E24" s="75">
        <v>2370</v>
      </c>
      <c r="F24" s="75">
        <v>182.9999923706055</v>
      </c>
      <c r="G24" s="75">
        <v>948</v>
      </c>
      <c r="H24" s="75">
        <v>1300</v>
      </c>
      <c r="I24" s="75">
        <v>700</v>
      </c>
      <c r="J24" s="75">
        <v>1650</v>
      </c>
      <c r="K24" s="75">
        <v>0</v>
      </c>
      <c r="L24" s="75">
        <v>0</v>
      </c>
      <c r="M24" s="75">
        <v>700</v>
      </c>
      <c r="N24" s="75">
        <v>0</v>
      </c>
      <c r="O24" s="75">
        <v>0</v>
      </c>
      <c r="P24" s="75">
        <v>2387.6499862670898</v>
      </c>
      <c r="Q24" s="75">
        <v>0</v>
      </c>
      <c r="R24" s="75">
        <v>0</v>
      </c>
      <c r="S24" s="75">
        <v>0</v>
      </c>
      <c r="T24" s="75">
        <v>0</v>
      </c>
      <c r="U24" s="75">
        <v>100</v>
      </c>
      <c r="V24" s="75">
        <v>0</v>
      </c>
      <c r="W24" s="75">
        <v>0</v>
      </c>
      <c r="X24" s="75">
        <v>1100</v>
      </c>
      <c r="Y24" s="75">
        <v>0</v>
      </c>
      <c r="Z24" s="75">
        <v>0</v>
      </c>
      <c r="AA24" s="75">
        <v>0</v>
      </c>
      <c r="AB24" s="75">
        <v>0</v>
      </c>
      <c r="AC24" s="75">
        <v>1650</v>
      </c>
      <c r="AD24" s="75">
        <v>0</v>
      </c>
      <c r="AE24" s="75">
        <v>249.09999847412109</v>
      </c>
      <c r="AF24" s="75">
        <v>0</v>
      </c>
      <c r="AG24" s="75">
        <v>0</v>
      </c>
      <c r="AH24" s="75">
        <v>0</v>
      </c>
      <c r="AI24" s="75">
        <v>0</v>
      </c>
      <c r="AJ24" s="75">
        <v>0</v>
      </c>
      <c r="AK24" s="75">
        <v>21.280000686645511</v>
      </c>
      <c r="AL24" s="75">
        <v>87.550003051757813</v>
      </c>
      <c r="AM24" s="75">
        <v>783.55394876003265</v>
      </c>
      <c r="AN24" s="75">
        <v>0</v>
      </c>
      <c r="AO24" s="75">
        <v>419.93942299999998</v>
      </c>
      <c r="AP24" s="75">
        <v>1305.8054073864989</v>
      </c>
      <c r="AQ24" s="75">
        <v>261.33027499999997</v>
      </c>
      <c r="AR24" s="75">
        <v>79</v>
      </c>
      <c r="AS24" s="75">
        <v>25.60000038146973</v>
      </c>
    </row>
    <row r="25" spans="1:45" x14ac:dyDescent="0.25">
      <c r="A25" s="75">
        <v>2045</v>
      </c>
      <c r="B25" s="75">
        <v>0</v>
      </c>
      <c r="C25" s="75">
        <v>0</v>
      </c>
      <c r="D25" s="75">
        <v>0</v>
      </c>
      <c r="E25" s="75">
        <v>2607</v>
      </c>
      <c r="F25" s="75">
        <v>182.9999923706055</v>
      </c>
      <c r="G25" s="75">
        <v>948</v>
      </c>
      <c r="H25" s="75">
        <v>1300</v>
      </c>
      <c r="I25" s="75">
        <v>700</v>
      </c>
      <c r="J25" s="75">
        <v>1650</v>
      </c>
      <c r="K25" s="75">
        <v>0</v>
      </c>
      <c r="L25" s="75">
        <v>0</v>
      </c>
      <c r="M25" s="75">
        <v>700</v>
      </c>
      <c r="N25" s="75">
        <v>0</v>
      </c>
      <c r="O25" s="75">
        <v>0</v>
      </c>
      <c r="P25" s="75">
        <v>2386.4500122070313</v>
      </c>
      <c r="Q25" s="75">
        <v>0</v>
      </c>
      <c r="R25" s="75">
        <v>0</v>
      </c>
      <c r="S25" s="75">
        <v>0</v>
      </c>
      <c r="T25" s="75">
        <v>0</v>
      </c>
      <c r="U25" s="75">
        <v>100</v>
      </c>
      <c r="V25" s="75">
        <v>0</v>
      </c>
      <c r="W25" s="75">
        <v>0</v>
      </c>
      <c r="X25" s="75">
        <v>1100</v>
      </c>
      <c r="Y25" s="75">
        <v>0</v>
      </c>
      <c r="Z25" s="75">
        <v>0</v>
      </c>
      <c r="AA25" s="75">
        <v>0</v>
      </c>
      <c r="AB25" s="75">
        <v>0</v>
      </c>
      <c r="AC25" s="75">
        <v>1650</v>
      </c>
      <c r="AD25" s="75">
        <v>0</v>
      </c>
      <c r="AE25" s="75">
        <v>249.05000305175781</v>
      </c>
      <c r="AF25" s="75">
        <v>0</v>
      </c>
      <c r="AG25" s="75">
        <v>0</v>
      </c>
      <c r="AH25" s="75">
        <v>0</v>
      </c>
      <c r="AI25" s="75">
        <v>0</v>
      </c>
      <c r="AJ25" s="75">
        <v>0</v>
      </c>
      <c r="AK25" s="75">
        <v>22.260000228881839</v>
      </c>
      <c r="AL25" s="75">
        <v>91.599998474121094</v>
      </c>
      <c r="AM25" s="75">
        <v>795.42896258831024</v>
      </c>
      <c r="AN25" s="75">
        <v>0</v>
      </c>
      <c r="AO25" s="75">
        <v>436.93978399999997</v>
      </c>
      <c r="AP25" s="75">
        <v>1393.1203194741331</v>
      </c>
      <c r="AQ25" s="75">
        <v>270.21931999999998</v>
      </c>
      <c r="AR25" s="75">
        <v>79</v>
      </c>
      <c r="AS25" s="75">
        <v>25.60000038146973</v>
      </c>
    </row>
    <row r="28" spans="1:45" ht="15.75" x14ac:dyDescent="0.25">
      <c r="A28" s="273" t="s">
        <v>233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/>
    </row>
    <row r="29" spans="1:45" ht="39" x14ac:dyDescent="0.25">
      <c r="A29" s="303" t="s">
        <v>237</v>
      </c>
      <c r="B29" s="304">
        <v>2023</v>
      </c>
      <c r="C29" s="304">
        <v>2024</v>
      </c>
      <c r="D29" s="304">
        <v>2025</v>
      </c>
      <c r="E29" s="304">
        <v>2026</v>
      </c>
      <c r="F29" s="304">
        <v>2027</v>
      </c>
      <c r="G29" s="304">
        <v>2028</v>
      </c>
      <c r="H29" s="304">
        <v>2029</v>
      </c>
      <c r="I29" s="304">
        <v>2030</v>
      </c>
      <c r="J29" s="304">
        <v>2031</v>
      </c>
      <c r="K29" s="304">
        <v>2032</v>
      </c>
      <c r="L29" s="304">
        <v>2033</v>
      </c>
      <c r="M29" s="304">
        <v>2034</v>
      </c>
      <c r="N29" s="304">
        <v>2035</v>
      </c>
      <c r="O29" s="304">
        <v>2036</v>
      </c>
      <c r="P29" s="304">
        <v>2037</v>
      </c>
      <c r="Q29" s="304">
        <v>2038</v>
      </c>
      <c r="R29" s="304">
        <v>2039</v>
      </c>
      <c r="S29" s="304">
        <v>2040</v>
      </c>
      <c r="T29" s="304">
        <v>2041</v>
      </c>
      <c r="U29" s="304">
        <v>2042</v>
      </c>
      <c r="V29" s="304">
        <v>2043</v>
      </c>
      <c r="W29" s="304">
        <v>2044</v>
      </c>
      <c r="X29" s="305">
        <v>2045</v>
      </c>
    </row>
    <row r="30" spans="1:45" ht="26.25" x14ac:dyDescent="0.25">
      <c r="A30" s="306" t="s">
        <v>222</v>
      </c>
      <c r="B30" s="307">
        <v>1.8066628396167868</v>
      </c>
      <c r="C30" s="307">
        <v>1.8078166860750802</v>
      </c>
      <c r="D30" s="307">
        <v>1.4397697284495863</v>
      </c>
      <c r="E30" s="307">
        <v>0.13389657747289349</v>
      </c>
      <c r="F30" s="307">
        <v>1.3971482415894125E-2</v>
      </c>
      <c r="G30" s="307">
        <v>1.4266030821700571E-2</v>
      </c>
      <c r="H30" s="307">
        <v>1.247621400087259E-2</v>
      </c>
      <c r="I30" s="307">
        <v>1.0413168181640899E-2</v>
      </c>
      <c r="J30" s="307">
        <v>1.1868404963800429E-2</v>
      </c>
      <c r="K30" s="307">
        <v>1.3137149618159316E-2</v>
      </c>
      <c r="L30" s="307">
        <v>1.2455239998917461E-2</v>
      </c>
      <c r="M30" s="307">
        <v>1.1714178902940506E-2</v>
      </c>
      <c r="N30" s="307">
        <v>1.2450110545733006E-2</v>
      </c>
      <c r="O30" s="307">
        <v>3.5325846919771503E-2</v>
      </c>
      <c r="P30" s="307">
        <v>3.6253622181507926E-2</v>
      </c>
      <c r="Q30" s="307">
        <v>5.510507579019007E-2</v>
      </c>
      <c r="R30" s="307">
        <v>5.7355362762518902E-2</v>
      </c>
      <c r="S30" s="307">
        <v>5.9487736288644295E-2</v>
      </c>
      <c r="T30" s="307">
        <v>6.1937537538723511E-2</v>
      </c>
      <c r="U30" s="307">
        <v>5.271549951392656E-2</v>
      </c>
      <c r="V30" s="307">
        <v>4.2178872582144374E-2</v>
      </c>
      <c r="W30" s="307">
        <v>6.2448793110668595E-2</v>
      </c>
      <c r="X30" s="308">
        <v>5.5360916205733357E-2</v>
      </c>
    </row>
    <row r="31" spans="1:45" ht="26.25" x14ac:dyDescent="0.25">
      <c r="A31" s="309" t="s">
        <v>223</v>
      </c>
      <c r="B31" s="310">
        <v>2.2330873750000002</v>
      </c>
      <c r="C31" s="310">
        <v>2.2330873750000002</v>
      </c>
      <c r="D31" s="310">
        <v>2.22207</v>
      </c>
      <c r="E31" s="310">
        <v>0</v>
      </c>
      <c r="F31" s="310">
        <v>0</v>
      </c>
      <c r="G31" s="311">
        <v>0</v>
      </c>
      <c r="H31" s="311">
        <v>0</v>
      </c>
      <c r="I31" s="311">
        <v>0</v>
      </c>
      <c r="J31" s="311">
        <v>0</v>
      </c>
      <c r="K31" s="311">
        <v>0</v>
      </c>
      <c r="L31" s="311">
        <v>0</v>
      </c>
      <c r="M31" s="311">
        <v>0</v>
      </c>
      <c r="N31" s="311">
        <v>0</v>
      </c>
      <c r="O31" s="311">
        <v>0</v>
      </c>
      <c r="P31" s="311">
        <v>0</v>
      </c>
      <c r="Q31" s="311">
        <v>0</v>
      </c>
      <c r="R31" s="311">
        <v>0</v>
      </c>
      <c r="S31" s="311">
        <v>0</v>
      </c>
      <c r="T31" s="311">
        <v>0</v>
      </c>
      <c r="U31" s="311">
        <v>0</v>
      </c>
      <c r="V31" s="311">
        <v>0</v>
      </c>
      <c r="W31" s="311">
        <v>0</v>
      </c>
      <c r="X31" s="312">
        <v>0</v>
      </c>
    </row>
    <row r="32" spans="1:45" ht="26.25" x14ac:dyDescent="0.25">
      <c r="A32" s="313" t="s">
        <v>224</v>
      </c>
      <c r="B32" s="314">
        <v>1.3841675733642578</v>
      </c>
      <c r="C32" s="314">
        <v>1.4657293526000976</v>
      </c>
      <c r="D32" s="314">
        <v>1.2904108083801269</v>
      </c>
      <c r="E32" s="314">
        <v>2.4948924113159179</v>
      </c>
      <c r="F32" s="314">
        <v>2.8470615379638673</v>
      </c>
      <c r="G32" s="307">
        <v>2.8876827051391603</v>
      </c>
      <c r="H32" s="307">
        <v>3.2543435711669924</v>
      </c>
      <c r="I32" s="307">
        <v>2.4738705761718749</v>
      </c>
      <c r="J32" s="307">
        <v>2.0323258876953125</v>
      </c>
      <c r="K32" s="307">
        <v>2.0676054599609377</v>
      </c>
      <c r="L32" s="307">
        <v>1.9367939406585692</v>
      </c>
      <c r="M32" s="307">
        <v>1.9185941503295898</v>
      </c>
      <c r="N32" s="307">
        <v>1.4146578283843994</v>
      </c>
      <c r="O32" s="307">
        <v>1.1391970829696656</v>
      </c>
      <c r="P32" s="307">
        <v>1.1342519391593933</v>
      </c>
      <c r="Q32" s="307">
        <v>0.81523141827392576</v>
      </c>
      <c r="R32" s="307">
        <v>0.77750688440799709</v>
      </c>
      <c r="S32" s="307">
        <v>0.55344746650695797</v>
      </c>
      <c r="T32" s="307">
        <v>0.52417021875000003</v>
      </c>
      <c r="U32" s="307">
        <v>0.46872545239257812</v>
      </c>
      <c r="V32" s="307">
        <v>0.5296693961181641</v>
      </c>
      <c r="W32" s="307">
        <v>0.44736184863281248</v>
      </c>
      <c r="X32" s="308">
        <v>0</v>
      </c>
    </row>
    <row r="33" spans="1:24" ht="26.25" x14ac:dyDescent="0.25">
      <c r="A33" s="313" t="s">
        <v>225</v>
      </c>
      <c r="B33" s="314">
        <v>1.17875511582675</v>
      </c>
      <c r="C33" s="314">
        <v>0.83747497543587612</v>
      </c>
      <c r="D33" s="314">
        <v>0.7421754405152724</v>
      </c>
      <c r="E33" s="314">
        <v>1.2808145399535475</v>
      </c>
      <c r="F33" s="314">
        <v>1.0913996324169675</v>
      </c>
      <c r="G33" s="307">
        <v>1.0581042351326699</v>
      </c>
      <c r="H33" s="307">
        <v>0.71298065530803367</v>
      </c>
      <c r="I33" s="307">
        <v>0.97442281006426124</v>
      </c>
      <c r="J33" s="307">
        <v>0.66523559969319745</v>
      </c>
      <c r="K33" s="307">
        <v>0.75943123714961247</v>
      </c>
      <c r="L33" s="307">
        <v>0.67777985621515124</v>
      </c>
      <c r="M33" s="307">
        <v>0.69731534291626618</v>
      </c>
      <c r="N33" s="307">
        <v>0.75664159739515868</v>
      </c>
      <c r="O33" s="307">
        <v>0.51636834593913239</v>
      </c>
      <c r="P33" s="307">
        <v>0.49756556944872932</v>
      </c>
      <c r="Q33" s="307">
        <v>0.32220188629731439</v>
      </c>
      <c r="R33" s="307">
        <v>0.33943630707392314</v>
      </c>
      <c r="S33" s="307">
        <v>0.39186029709139497</v>
      </c>
      <c r="T33" s="307">
        <v>0.37206998608065001</v>
      </c>
      <c r="U33" s="307">
        <v>0.63758728252570995</v>
      </c>
      <c r="V33" s="307">
        <v>0.99274842321778745</v>
      </c>
      <c r="W33" s="307">
        <v>0.83447856189142489</v>
      </c>
      <c r="X33" s="308">
        <v>1.1366675572960125</v>
      </c>
    </row>
    <row r="34" spans="1:24" ht="39" x14ac:dyDescent="0.25">
      <c r="A34" s="313" t="s">
        <v>226</v>
      </c>
      <c r="B34" s="314">
        <v>0</v>
      </c>
      <c r="C34" s="314">
        <v>0</v>
      </c>
      <c r="D34" s="314">
        <v>0</v>
      </c>
      <c r="E34" s="314">
        <v>0</v>
      </c>
      <c r="F34" s="314">
        <v>0</v>
      </c>
      <c r="G34" s="307">
        <v>0</v>
      </c>
      <c r="H34" s="307">
        <v>0.13979517187500001</v>
      </c>
      <c r="I34" s="307">
        <v>6.6808886718750004E-4</v>
      </c>
      <c r="J34" s="307">
        <v>5.2492517089843752E-4</v>
      </c>
      <c r="K34" s="307">
        <v>0</v>
      </c>
      <c r="L34" s="307">
        <v>6.0327768554687498E-3</v>
      </c>
      <c r="M34" s="307">
        <v>8.8604099731445316E-3</v>
      </c>
      <c r="N34" s="307">
        <v>4.260988180541992E-2</v>
      </c>
      <c r="O34" s="307">
        <v>4.0609341735839841E-2</v>
      </c>
      <c r="P34" s="307">
        <v>8.0196455078125006E-2</v>
      </c>
      <c r="Q34" s="307">
        <v>6.9761953491210935E-2</v>
      </c>
      <c r="R34" s="307">
        <v>0.1130813251953125</v>
      </c>
      <c r="S34" s="307">
        <v>0.22068774584960937</v>
      </c>
      <c r="T34" s="307">
        <v>0.18356264324951171</v>
      </c>
      <c r="U34" s="307">
        <v>0.14479999259948731</v>
      </c>
      <c r="V34" s="307">
        <v>9.9527760604858392E-2</v>
      </c>
      <c r="W34" s="307">
        <v>4.7107150405883792E-2</v>
      </c>
      <c r="X34" s="308">
        <v>0</v>
      </c>
    </row>
    <row r="35" spans="1:24" ht="51.75" x14ac:dyDescent="0.25">
      <c r="A35" s="306" t="s">
        <v>238</v>
      </c>
      <c r="B35" s="307">
        <v>6.6026729038077949</v>
      </c>
      <c r="C35" s="307">
        <v>6.3441083891110548</v>
      </c>
      <c r="D35" s="307">
        <v>5.6944259773449861</v>
      </c>
      <c r="E35" s="307">
        <v>3.9096035287423589</v>
      </c>
      <c r="F35" s="307">
        <v>3.9524326527967286</v>
      </c>
      <c r="G35" s="307">
        <v>3.9600529710935306</v>
      </c>
      <c r="H35" s="307">
        <v>4.1195956123508983</v>
      </c>
      <c r="I35" s="307">
        <v>3.4593746432849644</v>
      </c>
      <c r="J35" s="307">
        <v>2.7099548175232089</v>
      </c>
      <c r="K35" s="307">
        <v>2.8401738467287094</v>
      </c>
      <c r="L35" s="307">
        <v>2.6330618137281068</v>
      </c>
      <c r="M35" s="307">
        <v>2.6364840821219411</v>
      </c>
      <c r="N35" s="307">
        <v>2.2263594181307109</v>
      </c>
      <c r="O35" s="307">
        <v>1.7315006175644092</v>
      </c>
      <c r="P35" s="307">
        <v>1.7482675858677554</v>
      </c>
      <c r="Q35" s="307">
        <v>1.2623003338526411</v>
      </c>
      <c r="R35" s="307">
        <v>1.2873798794397515</v>
      </c>
      <c r="S35" s="307">
        <v>1.2254832457366067</v>
      </c>
      <c r="T35" s="307">
        <v>1.1417403856188852</v>
      </c>
      <c r="U35" s="307">
        <v>1.3038282270317021</v>
      </c>
      <c r="V35" s="307">
        <v>1.6641244525229544</v>
      </c>
      <c r="W35" s="307">
        <v>1.3913963540407899</v>
      </c>
      <c r="X35" s="308">
        <v>1.1920284735017459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S33"/>
  <sheetViews>
    <sheetView workbookViewId="0">
      <selection activeCell="T23" sqref="T23"/>
    </sheetView>
  </sheetViews>
  <sheetFormatPr defaultColWidth="8.7109375" defaultRowHeight="15" x14ac:dyDescent="0.25"/>
  <cols>
    <col min="1" max="1" width="9.85546875" style="86" customWidth="1"/>
    <col min="2" max="16384" width="8.7109375" style="86"/>
  </cols>
  <sheetData>
    <row r="1" spans="1:45" s="296" customFormat="1" ht="75" x14ac:dyDescent="0.25">
      <c r="A1" s="298"/>
      <c r="B1" s="298" t="s">
        <v>239</v>
      </c>
      <c r="C1" s="298" t="s">
        <v>240</v>
      </c>
      <c r="D1" s="298" t="s">
        <v>241</v>
      </c>
      <c r="E1" s="298" t="s">
        <v>242</v>
      </c>
      <c r="F1" s="298" t="s">
        <v>243</v>
      </c>
      <c r="G1" s="298" t="s">
        <v>244</v>
      </c>
      <c r="H1" s="298" t="s">
        <v>245</v>
      </c>
      <c r="I1" s="298" t="s">
        <v>246</v>
      </c>
      <c r="J1" s="298" t="s">
        <v>247</v>
      </c>
      <c r="K1" s="298" t="s">
        <v>248</v>
      </c>
      <c r="L1" s="298" t="s">
        <v>249</v>
      </c>
      <c r="M1" s="298" t="s">
        <v>250</v>
      </c>
      <c r="N1" s="298" t="s">
        <v>251</v>
      </c>
      <c r="O1" s="298" t="s">
        <v>252</v>
      </c>
      <c r="P1" s="298" t="s">
        <v>253</v>
      </c>
      <c r="Q1" s="298" t="s">
        <v>254</v>
      </c>
      <c r="R1" s="298" t="s">
        <v>255</v>
      </c>
      <c r="S1" s="298" t="s">
        <v>256</v>
      </c>
      <c r="T1" s="298" t="s">
        <v>257</v>
      </c>
      <c r="U1" s="298" t="s">
        <v>258</v>
      </c>
      <c r="V1" s="298" t="s">
        <v>259</v>
      </c>
      <c r="W1" s="298" t="s">
        <v>260</v>
      </c>
      <c r="X1" s="298" t="s">
        <v>261</v>
      </c>
      <c r="Y1" s="298" t="s">
        <v>262</v>
      </c>
      <c r="Z1" s="298" t="s">
        <v>263</v>
      </c>
      <c r="AA1" s="298" t="s">
        <v>264</v>
      </c>
      <c r="AB1" s="298" t="s">
        <v>265</v>
      </c>
      <c r="AC1" s="298" t="s">
        <v>266</v>
      </c>
      <c r="AD1" s="298" t="s">
        <v>267</v>
      </c>
      <c r="AE1" s="298" t="s">
        <v>268</v>
      </c>
      <c r="AF1" s="298" t="s">
        <v>269</v>
      </c>
      <c r="AG1" s="298" t="s">
        <v>270</v>
      </c>
      <c r="AH1" s="298" t="s">
        <v>271</v>
      </c>
      <c r="AI1" s="298" t="s">
        <v>272</v>
      </c>
      <c r="AJ1" s="298" t="s">
        <v>273</v>
      </c>
      <c r="AK1" s="298" t="s">
        <v>274</v>
      </c>
      <c r="AL1" s="298" t="s">
        <v>275</v>
      </c>
      <c r="AM1" s="298" t="s">
        <v>276</v>
      </c>
      <c r="AN1" s="298" t="s">
        <v>277</v>
      </c>
      <c r="AO1" s="298" t="s">
        <v>278</v>
      </c>
      <c r="AP1" s="298" t="s">
        <v>279</v>
      </c>
      <c r="AQ1" s="298" t="s">
        <v>280</v>
      </c>
      <c r="AR1" s="298" t="s">
        <v>281</v>
      </c>
      <c r="AS1" s="298" t="s">
        <v>282</v>
      </c>
    </row>
    <row r="2" spans="1:45" s="300" customFormat="1" ht="60" x14ac:dyDescent="0.25">
      <c r="A2" s="301" t="s">
        <v>283</v>
      </c>
      <c r="B2" s="301" t="s">
        <v>284</v>
      </c>
      <c r="C2" s="301" t="s">
        <v>285</v>
      </c>
      <c r="D2" s="301" t="s">
        <v>286</v>
      </c>
      <c r="E2" s="301" t="s">
        <v>287</v>
      </c>
      <c r="F2" s="301" t="s">
        <v>288</v>
      </c>
      <c r="G2" s="301" t="s">
        <v>289</v>
      </c>
      <c r="H2" s="301" t="s">
        <v>290</v>
      </c>
      <c r="I2" s="301" t="s">
        <v>291</v>
      </c>
      <c r="J2" s="301" t="s">
        <v>292</v>
      </c>
      <c r="K2" s="301" t="s">
        <v>293</v>
      </c>
      <c r="L2" s="301" t="s">
        <v>294</v>
      </c>
      <c r="M2" s="301" t="s">
        <v>295</v>
      </c>
      <c r="N2" s="301" t="s">
        <v>296</v>
      </c>
      <c r="O2" s="301" t="s">
        <v>297</v>
      </c>
      <c r="P2" s="301" t="s">
        <v>298</v>
      </c>
      <c r="Q2" s="301" t="s">
        <v>299</v>
      </c>
      <c r="R2" s="301" t="s">
        <v>300</v>
      </c>
      <c r="S2" s="301" t="s">
        <v>301</v>
      </c>
      <c r="T2" s="301" t="s">
        <v>302</v>
      </c>
      <c r="U2" s="301" t="s">
        <v>303</v>
      </c>
      <c r="V2" s="301" t="s">
        <v>304</v>
      </c>
      <c r="W2" s="301" t="s">
        <v>305</v>
      </c>
      <c r="X2" s="301" t="s">
        <v>306</v>
      </c>
      <c r="Y2" s="301" t="s">
        <v>307</v>
      </c>
      <c r="Z2" s="301" t="s">
        <v>308</v>
      </c>
      <c r="AA2" s="301" t="s">
        <v>309</v>
      </c>
      <c r="AB2" s="301" t="s">
        <v>206</v>
      </c>
      <c r="AC2" s="301" t="s">
        <v>310</v>
      </c>
      <c r="AD2" s="301" t="s">
        <v>311</v>
      </c>
      <c r="AE2" s="301" t="s">
        <v>312</v>
      </c>
      <c r="AF2" s="301" t="s">
        <v>212</v>
      </c>
      <c r="AG2" s="301" t="s">
        <v>213</v>
      </c>
      <c r="AH2" s="301" t="s">
        <v>313</v>
      </c>
      <c r="AI2" s="301" t="s">
        <v>314</v>
      </c>
      <c r="AJ2" s="301" t="s">
        <v>315</v>
      </c>
      <c r="AK2" s="301" t="s">
        <v>316</v>
      </c>
      <c r="AL2" s="301" t="s">
        <v>317</v>
      </c>
      <c r="AM2" s="301" t="s">
        <v>204</v>
      </c>
      <c r="AN2" s="301" t="s">
        <v>318</v>
      </c>
      <c r="AO2" s="301" t="s">
        <v>319</v>
      </c>
      <c r="AP2" s="301" t="s">
        <v>320</v>
      </c>
      <c r="AQ2" s="301" t="s">
        <v>321</v>
      </c>
      <c r="AR2" s="301" t="s">
        <v>281</v>
      </c>
      <c r="AS2" s="301" t="s">
        <v>282</v>
      </c>
    </row>
    <row r="3" spans="1:45" x14ac:dyDescent="0.25">
      <c r="A3" s="75">
        <v>2024</v>
      </c>
      <c r="B3" s="75">
        <v>0</v>
      </c>
      <c r="C3" s="75">
        <v>0</v>
      </c>
      <c r="D3" s="75">
        <v>0</v>
      </c>
      <c r="E3" s="75">
        <v>0</v>
      </c>
      <c r="F3" s="75">
        <v>54.899997711181655</v>
      </c>
      <c r="G3" s="75">
        <v>0</v>
      </c>
      <c r="H3" s="75">
        <v>0</v>
      </c>
      <c r="I3" s="75">
        <v>0</v>
      </c>
      <c r="J3" s="75">
        <v>300</v>
      </c>
      <c r="K3" s="75">
        <v>0</v>
      </c>
      <c r="L3" s="75">
        <v>0</v>
      </c>
      <c r="M3" s="75">
        <v>0</v>
      </c>
      <c r="N3" s="75">
        <v>0</v>
      </c>
      <c r="O3" s="75">
        <v>0</v>
      </c>
      <c r="P3" s="75">
        <v>100</v>
      </c>
      <c r="Q3" s="75">
        <v>0</v>
      </c>
      <c r="R3" s="75">
        <v>0</v>
      </c>
      <c r="S3" s="75">
        <v>0</v>
      </c>
      <c r="T3" s="75">
        <v>0</v>
      </c>
      <c r="U3" s="75">
        <v>0</v>
      </c>
      <c r="V3" s="75">
        <v>0</v>
      </c>
      <c r="W3" s="75">
        <v>0</v>
      </c>
      <c r="X3" s="75">
        <v>0</v>
      </c>
      <c r="Y3" s="75">
        <v>0</v>
      </c>
      <c r="Z3" s="75">
        <v>0</v>
      </c>
      <c r="AA3" s="75">
        <v>0</v>
      </c>
      <c r="AB3" s="75">
        <v>0</v>
      </c>
      <c r="AC3" s="75">
        <v>0</v>
      </c>
      <c r="AD3" s="75">
        <v>0</v>
      </c>
      <c r="AE3" s="75">
        <v>0</v>
      </c>
      <c r="AF3" s="75">
        <v>0</v>
      </c>
      <c r="AG3" s="75">
        <v>0</v>
      </c>
      <c r="AH3" s="75">
        <v>0</v>
      </c>
      <c r="AI3" s="75">
        <v>0</v>
      </c>
      <c r="AJ3" s="75">
        <v>0</v>
      </c>
      <c r="AK3" s="75">
        <v>3.9000000953674321</v>
      </c>
      <c r="AL3" s="75">
        <v>9.4099998474121094</v>
      </c>
      <c r="AM3" s="75">
        <v>69.808909296989441</v>
      </c>
      <c r="AN3" s="75">
        <v>0</v>
      </c>
      <c r="AO3" s="75">
        <v>14.2410956</v>
      </c>
      <c r="AP3" s="75">
        <v>38.045572555287997</v>
      </c>
      <c r="AQ3" s="75">
        <v>13.770138399999999</v>
      </c>
      <c r="AR3" s="75">
        <v>55</v>
      </c>
      <c r="AS3" s="75">
        <v>12</v>
      </c>
    </row>
    <row r="4" spans="1:45" x14ac:dyDescent="0.25">
      <c r="A4" s="75">
        <v>2025</v>
      </c>
      <c r="B4" s="75">
        <v>0</v>
      </c>
      <c r="C4" s="75">
        <v>0</v>
      </c>
      <c r="D4" s="75">
        <v>0</v>
      </c>
      <c r="E4" s="75">
        <v>0</v>
      </c>
      <c r="F4" s="75">
        <v>54.899997711181655</v>
      </c>
      <c r="G4" s="75">
        <v>0</v>
      </c>
      <c r="H4" s="75">
        <v>200</v>
      </c>
      <c r="I4" s="75">
        <v>100</v>
      </c>
      <c r="J4" s="75">
        <v>300</v>
      </c>
      <c r="K4" s="75">
        <v>0</v>
      </c>
      <c r="L4" s="75">
        <v>0</v>
      </c>
      <c r="M4" s="75">
        <v>0</v>
      </c>
      <c r="N4" s="75">
        <v>0</v>
      </c>
      <c r="O4" s="75">
        <v>0</v>
      </c>
      <c r="P4" s="75">
        <v>99.949996948242188</v>
      </c>
      <c r="Q4" s="75">
        <v>0</v>
      </c>
      <c r="R4" s="75">
        <v>0</v>
      </c>
      <c r="S4" s="75">
        <v>0</v>
      </c>
      <c r="T4" s="75">
        <v>0</v>
      </c>
      <c r="U4" s="75">
        <v>0</v>
      </c>
      <c r="V4" s="75">
        <v>0</v>
      </c>
      <c r="W4" s="75">
        <v>0</v>
      </c>
      <c r="X4" s="75">
        <v>200</v>
      </c>
      <c r="Y4" s="75">
        <v>0</v>
      </c>
      <c r="Z4" s="75">
        <v>0</v>
      </c>
      <c r="AA4" s="75">
        <v>0</v>
      </c>
      <c r="AB4" s="75">
        <v>0</v>
      </c>
      <c r="AC4" s="75">
        <v>150</v>
      </c>
      <c r="AD4" s="75">
        <v>0</v>
      </c>
      <c r="AE4" s="75">
        <v>250</v>
      </c>
      <c r="AF4" s="75">
        <v>0</v>
      </c>
      <c r="AG4" s="75">
        <v>0</v>
      </c>
      <c r="AH4" s="75">
        <v>0</v>
      </c>
      <c r="AI4" s="75">
        <v>0</v>
      </c>
      <c r="AJ4" s="75">
        <v>0</v>
      </c>
      <c r="AK4" s="75">
        <v>3.9000000953674321</v>
      </c>
      <c r="AL4" s="75">
        <v>14.27999973297119</v>
      </c>
      <c r="AM4" s="75">
        <v>133.0825769007206</v>
      </c>
      <c r="AN4" s="75">
        <v>0</v>
      </c>
      <c r="AO4" s="75">
        <v>26.374985599999999</v>
      </c>
      <c r="AP4" s="75">
        <v>59.426396861328548</v>
      </c>
      <c r="AQ4" s="75">
        <v>28.0850151</v>
      </c>
      <c r="AR4" s="75">
        <v>79</v>
      </c>
      <c r="AS4" s="75">
        <v>25.60000038146973</v>
      </c>
    </row>
    <row r="5" spans="1:45" x14ac:dyDescent="0.25">
      <c r="A5" s="75">
        <v>2026</v>
      </c>
      <c r="B5" s="75">
        <v>0</v>
      </c>
      <c r="C5" s="75">
        <v>0</v>
      </c>
      <c r="D5" s="75">
        <v>0</v>
      </c>
      <c r="E5" s="75">
        <v>0</v>
      </c>
      <c r="F5" s="75">
        <v>54.899997711181655</v>
      </c>
      <c r="G5" s="75">
        <v>237</v>
      </c>
      <c r="H5" s="75">
        <v>200</v>
      </c>
      <c r="I5" s="75">
        <v>100</v>
      </c>
      <c r="J5" s="75">
        <v>300</v>
      </c>
      <c r="K5" s="75">
        <v>0</v>
      </c>
      <c r="L5" s="75">
        <v>0</v>
      </c>
      <c r="M5" s="75">
        <v>0</v>
      </c>
      <c r="N5" s="75">
        <v>0</v>
      </c>
      <c r="O5" s="75">
        <v>0</v>
      </c>
      <c r="P5" s="75">
        <v>99.900001525878906</v>
      </c>
      <c r="Q5" s="75">
        <v>0</v>
      </c>
      <c r="R5" s="75">
        <v>0</v>
      </c>
      <c r="S5" s="75">
        <v>0</v>
      </c>
      <c r="T5" s="75">
        <v>0</v>
      </c>
      <c r="U5" s="75">
        <v>100</v>
      </c>
      <c r="V5" s="75">
        <v>0</v>
      </c>
      <c r="W5" s="75">
        <v>0</v>
      </c>
      <c r="X5" s="75">
        <v>700</v>
      </c>
      <c r="Y5" s="75">
        <v>0</v>
      </c>
      <c r="Z5" s="75">
        <v>0</v>
      </c>
      <c r="AA5" s="75">
        <v>0</v>
      </c>
      <c r="AB5" s="75">
        <v>0</v>
      </c>
      <c r="AC5" s="75">
        <v>600</v>
      </c>
      <c r="AD5" s="75">
        <v>0</v>
      </c>
      <c r="AE5" s="75">
        <v>249.94999694824219</v>
      </c>
      <c r="AF5" s="75">
        <v>0</v>
      </c>
      <c r="AG5" s="75">
        <v>0</v>
      </c>
      <c r="AH5" s="75">
        <v>0</v>
      </c>
      <c r="AI5" s="75">
        <v>0</v>
      </c>
      <c r="AJ5" s="75">
        <v>0</v>
      </c>
      <c r="AK5" s="75">
        <v>3.9000000953674321</v>
      </c>
      <c r="AL5" s="75">
        <v>18.110000610351559</v>
      </c>
      <c r="AM5" s="75">
        <v>202.90843641757965</v>
      </c>
      <c r="AN5" s="75">
        <v>0</v>
      </c>
      <c r="AO5" s="75">
        <v>50.051728099999998</v>
      </c>
      <c r="AP5" s="75">
        <v>80.807221167369093</v>
      </c>
      <c r="AQ5" s="75">
        <v>42.801733600000006</v>
      </c>
      <c r="AR5" s="75">
        <v>79</v>
      </c>
      <c r="AS5" s="75">
        <v>25.60000038146973</v>
      </c>
    </row>
    <row r="6" spans="1:45" x14ac:dyDescent="0.25">
      <c r="A6" s="75">
        <v>2027</v>
      </c>
      <c r="B6" s="75">
        <v>0</v>
      </c>
      <c r="C6" s="75">
        <v>0</v>
      </c>
      <c r="D6" s="75">
        <v>0</v>
      </c>
      <c r="E6" s="75">
        <v>0</v>
      </c>
      <c r="F6" s="75">
        <v>182.9999923706055</v>
      </c>
      <c r="G6" s="75">
        <v>237</v>
      </c>
      <c r="H6" s="75">
        <v>200</v>
      </c>
      <c r="I6" s="75">
        <v>200</v>
      </c>
      <c r="J6" s="75">
        <v>300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299.84999847412109</v>
      </c>
      <c r="Q6" s="75">
        <v>0</v>
      </c>
      <c r="R6" s="75">
        <v>0</v>
      </c>
      <c r="S6" s="75">
        <v>0</v>
      </c>
      <c r="T6" s="75">
        <v>0</v>
      </c>
      <c r="U6" s="75">
        <v>100</v>
      </c>
      <c r="V6" s="75">
        <v>0</v>
      </c>
      <c r="W6" s="75">
        <v>0</v>
      </c>
      <c r="X6" s="75">
        <v>1000</v>
      </c>
      <c r="Y6" s="75">
        <v>0</v>
      </c>
      <c r="Z6" s="75">
        <v>0</v>
      </c>
      <c r="AA6" s="75">
        <v>0</v>
      </c>
      <c r="AB6" s="75">
        <v>0</v>
      </c>
      <c r="AC6" s="75">
        <v>750</v>
      </c>
      <c r="AD6" s="75">
        <v>0</v>
      </c>
      <c r="AE6" s="75">
        <v>499.90000152587891</v>
      </c>
      <c r="AF6" s="75">
        <v>0</v>
      </c>
      <c r="AG6" s="75">
        <v>0</v>
      </c>
      <c r="AH6" s="75">
        <v>0</v>
      </c>
      <c r="AI6" s="75">
        <v>0</v>
      </c>
      <c r="AJ6" s="75">
        <v>0</v>
      </c>
      <c r="AK6" s="75">
        <v>3.9000000953674321</v>
      </c>
      <c r="AL6" s="75">
        <v>24.719999313354489</v>
      </c>
      <c r="AM6" s="75">
        <v>250.15925478935242</v>
      </c>
      <c r="AN6" s="75">
        <v>0</v>
      </c>
      <c r="AO6" s="75">
        <v>64.249858200000006</v>
      </c>
      <c r="AP6" s="75">
        <v>121.26733986062111</v>
      </c>
      <c r="AQ6" s="75">
        <v>58.258450599999996</v>
      </c>
      <c r="AR6" s="75">
        <v>79</v>
      </c>
      <c r="AS6" s="75">
        <v>25.60000038146973</v>
      </c>
    </row>
    <row r="7" spans="1:45" x14ac:dyDescent="0.25">
      <c r="A7" s="75">
        <v>2028</v>
      </c>
      <c r="B7" s="75">
        <v>0</v>
      </c>
      <c r="C7" s="75">
        <v>0</v>
      </c>
      <c r="D7" s="75">
        <v>0</v>
      </c>
      <c r="E7" s="75">
        <v>0</v>
      </c>
      <c r="F7" s="75">
        <v>182.9999923706055</v>
      </c>
      <c r="G7" s="75">
        <v>474</v>
      </c>
      <c r="H7" s="75">
        <v>200</v>
      </c>
      <c r="I7" s="75">
        <v>200</v>
      </c>
      <c r="J7" s="75">
        <v>400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299.69999694824219</v>
      </c>
      <c r="Q7" s="75">
        <v>0</v>
      </c>
      <c r="R7" s="75">
        <v>0</v>
      </c>
      <c r="S7" s="75">
        <v>0</v>
      </c>
      <c r="T7" s="75">
        <v>0</v>
      </c>
      <c r="U7" s="75">
        <v>100</v>
      </c>
      <c r="V7" s="75">
        <v>0</v>
      </c>
      <c r="W7" s="75">
        <v>0</v>
      </c>
      <c r="X7" s="75">
        <v>1000</v>
      </c>
      <c r="Y7" s="75">
        <v>0</v>
      </c>
      <c r="Z7" s="75">
        <v>0</v>
      </c>
      <c r="AA7" s="75">
        <v>0</v>
      </c>
      <c r="AB7" s="75">
        <v>0</v>
      </c>
      <c r="AC7" s="75">
        <v>900</v>
      </c>
      <c r="AD7" s="75">
        <v>0</v>
      </c>
      <c r="AE7" s="75">
        <v>499.79999542236328</v>
      </c>
      <c r="AF7" s="75">
        <v>0</v>
      </c>
      <c r="AG7" s="75">
        <v>0</v>
      </c>
      <c r="AH7" s="75">
        <v>0</v>
      </c>
      <c r="AI7" s="75">
        <v>0</v>
      </c>
      <c r="AJ7" s="75">
        <v>0</v>
      </c>
      <c r="AK7" s="75">
        <v>6.9000000953674316</v>
      </c>
      <c r="AL7" s="75">
        <v>28.389999389648441</v>
      </c>
      <c r="AM7" s="75">
        <v>299.5327422618866</v>
      </c>
      <c r="AN7" s="75">
        <v>0</v>
      </c>
      <c r="AO7" s="75">
        <v>77.881466000000003</v>
      </c>
      <c r="AP7" s="75">
        <v>161.72745855387299</v>
      </c>
      <c r="AQ7" s="75">
        <v>74.316501000000002</v>
      </c>
      <c r="AR7" s="75">
        <v>79</v>
      </c>
      <c r="AS7" s="75">
        <v>25.60000038146973</v>
      </c>
    </row>
    <row r="8" spans="1:45" x14ac:dyDescent="0.25">
      <c r="A8" s="75">
        <v>2029</v>
      </c>
      <c r="B8" s="75">
        <v>0</v>
      </c>
      <c r="C8" s="75">
        <v>0</v>
      </c>
      <c r="D8" s="75">
        <v>0</v>
      </c>
      <c r="E8" s="75">
        <v>237</v>
      </c>
      <c r="F8" s="75">
        <v>201.29999160766604</v>
      </c>
      <c r="G8" s="75">
        <v>474</v>
      </c>
      <c r="H8" s="75">
        <v>200</v>
      </c>
      <c r="I8" s="75">
        <v>200</v>
      </c>
      <c r="J8" s="75">
        <v>400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499.55000305175781</v>
      </c>
      <c r="Q8" s="75">
        <v>0</v>
      </c>
      <c r="R8" s="75">
        <v>0</v>
      </c>
      <c r="S8" s="75">
        <v>0</v>
      </c>
      <c r="T8" s="75">
        <v>0</v>
      </c>
      <c r="U8" s="75">
        <v>100</v>
      </c>
      <c r="V8" s="75">
        <v>0</v>
      </c>
      <c r="W8" s="75">
        <v>0</v>
      </c>
      <c r="X8" s="75">
        <v>1000</v>
      </c>
      <c r="Y8" s="75">
        <v>0</v>
      </c>
      <c r="Z8" s="75">
        <v>0</v>
      </c>
      <c r="AA8" s="75">
        <v>0</v>
      </c>
      <c r="AB8" s="75">
        <v>0</v>
      </c>
      <c r="AC8" s="75">
        <v>900</v>
      </c>
      <c r="AD8" s="75">
        <v>0</v>
      </c>
      <c r="AE8" s="75">
        <v>499.70000457763672</v>
      </c>
      <c r="AF8" s="75">
        <v>0</v>
      </c>
      <c r="AG8" s="75">
        <v>0</v>
      </c>
      <c r="AH8" s="75">
        <v>0</v>
      </c>
      <c r="AI8" s="75">
        <v>0</v>
      </c>
      <c r="AJ8" s="75">
        <v>0</v>
      </c>
      <c r="AK8" s="75">
        <v>8.8999996185302734</v>
      </c>
      <c r="AL8" s="75">
        <v>31.739999771118161</v>
      </c>
      <c r="AM8" s="75">
        <v>318.16282677650452</v>
      </c>
      <c r="AN8" s="75">
        <v>0</v>
      </c>
      <c r="AO8" s="75">
        <v>115.38244400000001</v>
      </c>
      <c r="AP8" s="75">
        <v>223.04598359990609</v>
      </c>
      <c r="AQ8" s="75">
        <v>90.833410000000001</v>
      </c>
      <c r="AR8" s="75">
        <v>79</v>
      </c>
      <c r="AS8" s="75">
        <v>25.60000038146973</v>
      </c>
    </row>
    <row r="9" spans="1:45" x14ac:dyDescent="0.25">
      <c r="A9" s="75">
        <v>2030</v>
      </c>
      <c r="B9" s="75">
        <v>0</v>
      </c>
      <c r="C9" s="75">
        <v>0</v>
      </c>
      <c r="D9" s="75">
        <v>0</v>
      </c>
      <c r="E9" s="75">
        <v>237</v>
      </c>
      <c r="F9" s="75">
        <v>201.29999160766604</v>
      </c>
      <c r="G9" s="75">
        <v>474</v>
      </c>
      <c r="H9" s="75">
        <v>400</v>
      </c>
      <c r="I9" s="75">
        <v>200</v>
      </c>
      <c r="J9" s="75">
        <v>400</v>
      </c>
      <c r="K9" s="75">
        <v>0</v>
      </c>
      <c r="L9" s="75">
        <v>0</v>
      </c>
      <c r="M9" s="75">
        <v>100</v>
      </c>
      <c r="N9" s="75">
        <v>0</v>
      </c>
      <c r="O9" s="75">
        <v>0</v>
      </c>
      <c r="P9" s="75">
        <v>899.29998779296875</v>
      </c>
      <c r="Q9" s="75">
        <v>0</v>
      </c>
      <c r="R9" s="75">
        <v>0</v>
      </c>
      <c r="S9" s="75">
        <v>0</v>
      </c>
      <c r="T9" s="75">
        <v>0</v>
      </c>
      <c r="U9" s="75">
        <v>100</v>
      </c>
      <c r="V9" s="75">
        <v>0</v>
      </c>
      <c r="W9" s="75">
        <v>0</v>
      </c>
      <c r="X9" s="75">
        <v>1000</v>
      </c>
      <c r="Y9" s="75">
        <v>0</v>
      </c>
      <c r="Z9" s="75">
        <v>0</v>
      </c>
      <c r="AA9" s="75">
        <v>0</v>
      </c>
      <c r="AB9" s="75">
        <v>0</v>
      </c>
      <c r="AC9" s="75">
        <v>900</v>
      </c>
      <c r="AD9" s="75">
        <v>0</v>
      </c>
      <c r="AE9" s="75">
        <v>499.59999847412109</v>
      </c>
      <c r="AF9" s="75">
        <v>0</v>
      </c>
      <c r="AG9" s="75">
        <v>0</v>
      </c>
      <c r="AH9" s="75">
        <v>0</v>
      </c>
      <c r="AI9" s="75">
        <v>0</v>
      </c>
      <c r="AJ9" s="75">
        <v>0</v>
      </c>
      <c r="AK9" s="75">
        <v>8.8999996185302734</v>
      </c>
      <c r="AL9" s="75">
        <v>36.619998931884773</v>
      </c>
      <c r="AM9" s="75">
        <v>339.3116203546524</v>
      </c>
      <c r="AN9" s="75">
        <v>0</v>
      </c>
      <c r="AO9" s="75">
        <v>131.83969400000001</v>
      </c>
      <c r="AP9" s="75">
        <v>284.36450864593922</v>
      </c>
      <c r="AQ9" s="75">
        <v>108.46889299999999</v>
      </c>
      <c r="AR9" s="75">
        <v>79</v>
      </c>
      <c r="AS9" s="75">
        <v>25.60000038146973</v>
      </c>
    </row>
    <row r="10" spans="1:45" x14ac:dyDescent="0.25">
      <c r="A10" s="75">
        <v>2031</v>
      </c>
      <c r="B10" s="75">
        <v>0</v>
      </c>
      <c r="C10" s="75">
        <v>0</v>
      </c>
      <c r="D10" s="75">
        <v>0</v>
      </c>
      <c r="E10" s="75">
        <v>237</v>
      </c>
      <c r="F10" s="75">
        <v>237.89999008178714</v>
      </c>
      <c r="G10" s="75">
        <v>474</v>
      </c>
      <c r="H10" s="75">
        <v>400</v>
      </c>
      <c r="I10" s="75">
        <v>200</v>
      </c>
      <c r="J10" s="75">
        <v>400</v>
      </c>
      <c r="K10" s="75">
        <v>0</v>
      </c>
      <c r="L10" s="75">
        <v>0</v>
      </c>
      <c r="M10" s="75">
        <v>300</v>
      </c>
      <c r="N10" s="75">
        <v>0</v>
      </c>
      <c r="O10" s="75">
        <v>0</v>
      </c>
      <c r="P10" s="75">
        <v>1198.8499984741211</v>
      </c>
      <c r="Q10" s="75">
        <v>0</v>
      </c>
      <c r="R10" s="75">
        <v>0</v>
      </c>
      <c r="S10" s="75">
        <v>0</v>
      </c>
      <c r="T10" s="75">
        <v>0</v>
      </c>
      <c r="U10" s="75">
        <v>100</v>
      </c>
      <c r="V10" s="75">
        <v>0</v>
      </c>
      <c r="W10" s="75">
        <v>0</v>
      </c>
      <c r="X10" s="75">
        <v>1000</v>
      </c>
      <c r="Y10" s="75">
        <v>0</v>
      </c>
      <c r="Z10" s="75">
        <v>0</v>
      </c>
      <c r="AA10" s="75">
        <v>0</v>
      </c>
      <c r="AB10" s="75">
        <v>0</v>
      </c>
      <c r="AC10" s="75">
        <v>900</v>
      </c>
      <c r="AD10" s="75">
        <v>0</v>
      </c>
      <c r="AE10" s="75">
        <v>499.5</v>
      </c>
      <c r="AF10" s="75">
        <v>0</v>
      </c>
      <c r="AG10" s="75">
        <v>0</v>
      </c>
      <c r="AH10" s="75">
        <v>0</v>
      </c>
      <c r="AI10" s="75">
        <v>0</v>
      </c>
      <c r="AJ10" s="75">
        <v>0</v>
      </c>
      <c r="AK10" s="75">
        <v>9.7200002670288086</v>
      </c>
      <c r="AL10" s="75">
        <v>39.990001678466797</v>
      </c>
      <c r="AM10" s="75">
        <v>361.84134030342102</v>
      </c>
      <c r="AN10" s="75">
        <v>0</v>
      </c>
      <c r="AO10" s="75">
        <v>148.12393700000001</v>
      </c>
      <c r="AP10" s="75">
        <v>351.50843736546011</v>
      </c>
      <c r="AQ10" s="75">
        <v>126.92554899999999</v>
      </c>
      <c r="AR10" s="75">
        <v>79</v>
      </c>
      <c r="AS10" s="75">
        <v>25.60000038146973</v>
      </c>
    </row>
    <row r="11" spans="1:45" x14ac:dyDescent="0.25">
      <c r="A11" s="75">
        <v>2032</v>
      </c>
      <c r="B11" s="75">
        <v>0</v>
      </c>
      <c r="C11" s="75">
        <v>0</v>
      </c>
      <c r="D11" s="75">
        <v>0</v>
      </c>
      <c r="E11" s="75">
        <v>237</v>
      </c>
      <c r="F11" s="75">
        <v>274.49998855590826</v>
      </c>
      <c r="G11" s="75">
        <v>474</v>
      </c>
      <c r="H11" s="75">
        <v>400</v>
      </c>
      <c r="I11" s="75">
        <v>200</v>
      </c>
      <c r="J11" s="75">
        <v>400</v>
      </c>
      <c r="K11" s="75">
        <v>0</v>
      </c>
      <c r="L11" s="75">
        <v>0</v>
      </c>
      <c r="M11" s="75">
        <v>300</v>
      </c>
      <c r="N11" s="75">
        <v>0</v>
      </c>
      <c r="O11" s="75">
        <v>0</v>
      </c>
      <c r="P11" s="75">
        <v>1198.2499923706055</v>
      </c>
      <c r="Q11" s="75">
        <v>0</v>
      </c>
      <c r="R11" s="75">
        <v>0</v>
      </c>
      <c r="S11" s="75">
        <v>0</v>
      </c>
      <c r="T11" s="75">
        <v>0</v>
      </c>
      <c r="U11" s="75">
        <v>100</v>
      </c>
      <c r="V11" s="75">
        <v>0</v>
      </c>
      <c r="W11" s="75">
        <v>0</v>
      </c>
      <c r="X11" s="75">
        <v>1100</v>
      </c>
      <c r="Y11" s="75">
        <v>0</v>
      </c>
      <c r="Z11" s="75">
        <v>0</v>
      </c>
      <c r="AA11" s="75">
        <v>0</v>
      </c>
      <c r="AB11" s="75">
        <v>0</v>
      </c>
      <c r="AC11" s="75">
        <v>900</v>
      </c>
      <c r="AD11" s="75">
        <v>0</v>
      </c>
      <c r="AE11" s="75">
        <v>499.40000152587891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10.590000152587891</v>
      </c>
      <c r="AL11" s="75">
        <v>43.580001831054688</v>
      </c>
      <c r="AM11" s="75">
        <v>384.99140322208405</v>
      </c>
      <c r="AN11" s="75">
        <v>0</v>
      </c>
      <c r="AO11" s="75">
        <v>200.929247</v>
      </c>
      <c r="AP11" s="75">
        <v>418.652366084981</v>
      </c>
      <c r="AQ11" s="75">
        <v>145.28312500000001</v>
      </c>
      <c r="AR11" s="75">
        <v>79</v>
      </c>
      <c r="AS11" s="75">
        <v>25.60000038146973</v>
      </c>
    </row>
    <row r="12" spans="1:45" x14ac:dyDescent="0.25">
      <c r="A12" s="75">
        <v>2033</v>
      </c>
      <c r="B12" s="75">
        <v>0</v>
      </c>
      <c r="C12" s="75">
        <v>0</v>
      </c>
      <c r="D12" s="75">
        <v>0</v>
      </c>
      <c r="E12" s="75">
        <v>237</v>
      </c>
      <c r="F12" s="75">
        <v>365.99998474121099</v>
      </c>
      <c r="G12" s="75">
        <v>474</v>
      </c>
      <c r="H12" s="75">
        <v>400</v>
      </c>
      <c r="I12" s="75">
        <v>200</v>
      </c>
      <c r="J12" s="75">
        <v>400</v>
      </c>
      <c r="K12" s="75">
        <v>0</v>
      </c>
      <c r="L12" s="75">
        <v>0</v>
      </c>
      <c r="M12" s="75">
        <v>300</v>
      </c>
      <c r="N12" s="75">
        <v>0</v>
      </c>
      <c r="O12" s="75">
        <v>0</v>
      </c>
      <c r="P12" s="75">
        <v>1197.6500015258789</v>
      </c>
      <c r="Q12" s="75">
        <v>0</v>
      </c>
      <c r="R12" s="75">
        <v>0</v>
      </c>
      <c r="S12" s="75">
        <v>0</v>
      </c>
      <c r="T12" s="75">
        <v>0</v>
      </c>
      <c r="U12" s="75">
        <v>100</v>
      </c>
      <c r="V12" s="75">
        <v>0</v>
      </c>
      <c r="W12" s="75">
        <v>0</v>
      </c>
      <c r="X12" s="75">
        <v>1100</v>
      </c>
      <c r="Y12" s="75">
        <v>0</v>
      </c>
      <c r="Z12" s="75">
        <v>0</v>
      </c>
      <c r="AA12" s="75">
        <v>0</v>
      </c>
      <c r="AB12" s="75">
        <v>0</v>
      </c>
      <c r="AC12" s="75">
        <v>900</v>
      </c>
      <c r="AD12" s="75">
        <v>0</v>
      </c>
      <c r="AE12" s="75">
        <v>499.29999542236328</v>
      </c>
      <c r="AF12" s="75">
        <v>0</v>
      </c>
      <c r="AG12" s="75">
        <v>0</v>
      </c>
      <c r="AH12" s="75">
        <v>0</v>
      </c>
      <c r="AI12" s="75">
        <v>0</v>
      </c>
      <c r="AJ12" s="75">
        <v>0</v>
      </c>
      <c r="AK12" s="75">
        <v>11.47000026702881</v>
      </c>
      <c r="AL12" s="75">
        <v>47.200000762939453</v>
      </c>
      <c r="AM12" s="75">
        <v>407.3067889213562</v>
      </c>
      <c r="AN12" s="75">
        <v>0</v>
      </c>
      <c r="AO12" s="75">
        <v>219.51485700000001</v>
      </c>
      <c r="AP12" s="75">
        <v>489.51080342847717</v>
      </c>
      <c r="AQ12" s="75">
        <v>164.36078499999999</v>
      </c>
      <c r="AR12" s="75">
        <v>79</v>
      </c>
      <c r="AS12" s="75">
        <v>25.60000038146973</v>
      </c>
    </row>
    <row r="13" spans="1:45" x14ac:dyDescent="0.25">
      <c r="A13" s="75">
        <v>2034</v>
      </c>
      <c r="B13" s="75">
        <v>0</v>
      </c>
      <c r="C13" s="75">
        <v>0</v>
      </c>
      <c r="D13" s="75">
        <v>0</v>
      </c>
      <c r="E13" s="75">
        <v>474</v>
      </c>
      <c r="F13" s="75">
        <v>365.99998474121099</v>
      </c>
      <c r="G13" s="75">
        <v>474</v>
      </c>
      <c r="H13" s="75">
        <v>800</v>
      </c>
      <c r="I13" s="75">
        <v>200</v>
      </c>
      <c r="J13" s="75">
        <v>400</v>
      </c>
      <c r="K13" s="75">
        <v>0</v>
      </c>
      <c r="L13" s="75">
        <v>0</v>
      </c>
      <c r="M13" s="75">
        <v>300</v>
      </c>
      <c r="N13" s="75">
        <v>0</v>
      </c>
      <c r="O13" s="75">
        <v>0</v>
      </c>
      <c r="P13" s="75">
        <v>1197.0500106811523</v>
      </c>
      <c r="Q13" s="75">
        <v>100</v>
      </c>
      <c r="R13" s="75">
        <v>0</v>
      </c>
      <c r="S13" s="75">
        <v>0</v>
      </c>
      <c r="T13" s="75">
        <v>0</v>
      </c>
      <c r="U13" s="75">
        <v>100</v>
      </c>
      <c r="V13" s="75">
        <v>0</v>
      </c>
      <c r="W13" s="75">
        <v>0</v>
      </c>
      <c r="X13" s="75">
        <v>1100</v>
      </c>
      <c r="Y13" s="75">
        <v>200</v>
      </c>
      <c r="Z13" s="75">
        <v>0</v>
      </c>
      <c r="AA13" s="75">
        <v>0</v>
      </c>
      <c r="AB13" s="75">
        <v>0</v>
      </c>
      <c r="AC13" s="75">
        <v>900</v>
      </c>
      <c r="AD13" s="75">
        <v>0</v>
      </c>
      <c r="AE13" s="75">
        <v>499.20000457763672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12.35000038146973</v>
      </c>
      <c r="AL13" s="75">
        <v>50.830001831054688</v>
      </c>
      <c r="AM13" s="75">
        <v>420.96855807304382</v>
      </c>
      <c r="AN13" s="75">
        <v>0</v>
      </c>
      <c r="AO13" s="75">
        <v>238.569873</v>
      </c>
      <c r="AP13" s="75">
        <v>560.36924077197341</v>
      </c>
      <c r="AQ13" s="75">
        <v>171.03043399999999</v>
      </c>
      <c r="AR13" s="75">
        <v>79</v>
      </c>
      <c r="AS13" s="75">
        <v>25.60000038146973</v>
      </c>
    </row>
    <row r="14" spans="1:45" x14ac:dyDescent="0.25">
      <c r="A14" s="75">
        <v>2035</v>
      </c>
      <c r="B14" s="75">
        <v>0</v>
      </c>
      <c r="C14" s="75">
        <v>0</v>
      </c>
      <c r="D14" s="75">
        <v>0</v>
      </c>
      <c r="E14" s="75">
        <v>474</v>
      </c>
      <c r="F14" s="75">
        <v>365.99998474121099</v>
      </c>
      <c r="G14" s="75">
        <v>474</v>
      </c>
      <c r="H14" s="75">
        <v>800</v>
      </c>
      <c r="I14" s="75">
        <v>200</v>
      </c>
      <c r="J14" s="75">
        <v>400</v>
      </c>
      <c r="K14" s="75">
        <v>0</v>
      </c>
      <c r="L14" s="75">
        <v>0</v>
      </c>
      <c r="M14" s="75">
        <v>500</v>
      </c>
      <c r="N14" s="75">
        <v>0</v>
      </c>
      <c r="O14" s="75">
        <v>0</v>
      </c>
      <c r="P14" s="75">
        <v>1196.4499969482422</v>
      </c>
      <c r="Q14" s="75">
        <v>699.94999694824219</v>
      </c>
      <c r="R14" s="75">
        <v>0</v>
      </c>
      <c r="S14" s="75">
        <v>0</v>
      </c>
      <c r="T14" s="75">
        <v>0</v>
      </c>
      <c r="U14" s="75">
        <v>100</v>
      </c>
      <c r="V14" s="75">
        <v>0</v>
      </c>
      <c r="W14" s="75">
        <v>0</v>
      </c>
      <c r="X14" s="75">
        <v>1100</v>
      </c>
      <c r="Y14" s="75">
        <v>200</v>
      </c>
      <c r="Z14" s="75">
        <v>0</v>
      </c>
      <c r="AA14" s="75">
        <v>0</v>
      </c>
      <c r="AB14" s="75">
        <v>0</v>
      </c>
      <c r="AC14" s="75">
        <v>900</v>
      </c>
      <c r="AD14" s="75">
        <v>0</v>
      </c>
      <c r="AE14" s="75">
        <v>499.09999847412109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13.239999771118161</v>
      </c>
      <c r="AL14" s="75">
        <v>54.470001220703118</v>
      </c>
      <c r="AM14" s="75">
        <v>436.14779734611511</v>
      </c>
      <c r="AN14" s="75">
        <v>0</v>
      </c>
      <c r="AO14" s="75">
        <v>258.28604999999999</v>
      </c>
      <c r="AP14" s="75">
        <v>631.33850343142001</v>
      </c>
      <c r="AQ14" s="75">
        <v>178.419861</v>
      </c>
      <c r="AR14" s="75">
        <v>79</v>
      </c>
      <c r="AS14" s="75">
        <v>25.60000038146973</v>
      </c>
    </row>
    <row r="15" spans="1:45" x14ac:dyDescent="0.25">
      <c r="A15" s="75">
        <v>2036</v>
      </c>
      <c r="B15" s="75">
        <v>0</v>
      </c>
      <c r="C15" s="75">
        <v>0</v>
      </c>
      <c r="D15" s="75">
        <v>0</v>
      </c>
      <c r="E15" s="75">
        <v>474</v>
      </c>
      <c r="F15" s="75">
        <v>365.99998474121099</v>
      </c>
      <c r="G15" s="75">
        <v>474</v>
      </c>
      <c r="H15" s="75">
        <v>800</v>
      </c>
      <c r="I15" s="75">
        <v>200</v>
      </c>
      <c r="J15" s="75">
        <v>500</v>
      </c>
      <c r="K15" s="75">
        <v>0</v>
      </c>
      <c r="L15" s="75">
        <v>0</v>
      </c>
      <c r="M15" s="75">
        <v>700</v>
      </c>
      <c r="N15" s="75">
        <v>0</v>
      </c>
      <c r="O15" s="75">
        <v>0</v>
      </c>
      <c r="P15" s="75">
        <v>1195.8499984741211</v>
      </c>
      <c r="Q15" s="75">
        <v>699.59998321533203</v>
      </c>
      <c r="R15" s="75">
        <v>0</v>
      </c>
      <c r="S15" s="75">
        <v>0</v>
      </c>
      <c r="T15" s="75">
        <v>0</v>
      </c>
      <c r="U15" s="75">
        <v>100</v>
      </c>
      <c r="V15" s="75">
        <v>0</v>
      </c>
      <c r="W15" s="75">
        <v>0</v>
      </c>
      <c r="X15" s="75">
        <v>1100</v>
      </c>
      <c r="Y15" s="75">
        <v>200</v>
      </c>
      <c r="Z15" s="75">
        <v>0</v>
      </c>
      <c r="AA15" s="75">
        <v>0</v>
      </c>
      <c r="AB15" s="75">
        <v>0</v>
      </c>
      <c r="AC15" s="75">
        <v>900</v>
      </c>
      <c r="AD15" s="75">
        <v>0</v>
      </c>
      <c r="AE15" s="75">
        <v>499</v>
      </c>
      <c r="AF15" s="75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14.11999988555908</v>
      </c>
      <c r="AL15" s="75">
        <v>58.099998474121087</v>
      </c>
      <c r="AM15" s="75">
        <v>450.59946429729462</v>
      </c>
      <c r="AN15" s="75">
        <v>0</v>
      </c>
      <c r="AO15" s="75">
        <v>277.04538300000002</v>
      </c>
      <c r="AP15" s="75">
        <v>702.30776609086661</v>
      </c>
      <c r="AQ15" s="75">
        <v>185.56445099999999</v>
      </c>
      <c r="AR15" s="75">
        <v>79</v>
      </c>
      <c r="AS15" s="75">
        <v>25.60000038146973</v>
      </c>
    </row>
    <row r="16" spans="1:45" x14ac:dyDescent="0.25">
      <c r="A16" s="75">
        <v>2037</v>
      </c>
      <c r="B16" s="75">
        <v>0</v>
      </c>
      <c r="C16" s="75">
        <v>0</v>
      </c>
      <c r="D16" s="75">
        <v>0</v>
      </c>
      <c r="E16" s="75">
        <v>474</v>
      </c>
      <c r="F16" s="75">
        <v>420.89998245239263</v>
      </c>
      <c r="G16" s="75">
        <v>474</v>
      </c>
      <c r="H16" s="75">
        <v>800</v>
      </c>
      <c r="I16" s="75">
        <v>200</v>
      </c>
      <c r="J16" s="75">
        <v>500</v>
      </c>
      <c r="K16" s="75">
        <v>0</v>
      </c>
      <c r="L16" s="75">
        <v>0</v>
      </c>
      <c r="M16" s="75">
        <v>1000</v>
      </c>
      <c r="N16" s="75">
        <v>0</v>
      </c>
      <c r="O16" s="75">
        <v>0</v>
      </c>
      <c r="P16" s="75">
        <v>1195.2499923706055</v>
      </c>
      <c r="Q16" s="75">
        <v>699.25000762939453</v>
      </c>
      <c r="R16" s="75">
        <v>0</v>
      </c>
      <c r="S16" s="75">
        <v>0</v>
      </c>
      <c r="T16" s="75">
        <v>0</v>
      </c>
      <c r="U16" s="75">
        <v>100</v>
      </c>
      <c r="V16" s="75">
        <v>0</v>
      </c>
      <c r="W16" s="75">
        <v>0</v>
      </c>
      <c r="X16" s="75">
        <v>1100</v>
      </c>
      <c r="Y16" s="75">
        <v>200</v>
      </c>
      <c r="Z16" s="75">
        <v>0</v>
      </c>
      <c r="AA16" s="75">
        <v>0</v>
      </c>
      <c r="AB16" s="75">
        <v>0</v>
      </c>
      <c r="AC16" s="75">
        <v>900</v>
      </c>
      <c r="AD16" s="75">
        <v>0</v>
      </c>
      <c r="AE16" s="75">
        <v>498.90000152587891</v>
      </c>
      <c r="AF16" s="75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15.010000228881839</v>
      </c>
      <c r="AL16" s="75">
        <v>61.759998321533203</v>
      </c>
      <c r="AM16" s="75">
        <v>461.21055197715748</v>
      </c>
      <c r="AN16" s="75">
        <v>0</v>
      </c>
      <c r="AO16" s="75">
        <v>294.53497199999998</v>
      </c>
      <c r="AP16" s="75">
        <v>773.53780368399657</v>
      </c>
      <c r="AQ16" s="75">
        <v>196.603869</v>
      </c>
      <c r="AR16" s="75">
        <v>79</v>
      </c>
      <c r="AS16" s="75">
        <v>25.60000038146973</v>
      </c>
    </row>
    <row r="17" spans="1:45" x14ac:dyDescent="0.25">
      <c r="A17" s="75">
        <v>2038</v>
      </c>
      <c r="B17" s="75">
        <v>0</v>
      </c>
      <c r="C17" s="75">
        <v>0</v>
      </c>
      <c r="D17" s="75">
        <v>0</v>
      </c>
      <c r="E17" s="75">
        <v>474</v>
      </c>
      <c r="F17" s="75">
        <v>439.19998168945318</v>
      </c>
      <c r="G17" s="75">
        <v>474</v>
      </c>
      <c r="H17" s="75">
        <v>800</v>
      </c>
      <c r="I17" s="75">
        <v>200</v>
      </c>
      <c r="J17" s="75">
        <v>500</v>
      </c>
      <c r="K17" s="75">
        <v>0</v>
      </c>
      <c r="L17" s="75">
        <v>0</v>
      </c>
      <c r="M17" s="75">
        <v>1000</v>
      </c>
      <c r="N17" s="75">
        <v>0</v>
      </c>
      <c r="O17" s="75">
        <v>0</v>
      </c>
      <c r="P17" s="75">
        <v>2194.6500015258789</v>
      </c>
      <c r="Q17" s="75">
        <v>698.89999389648438</v>
      </c>
      <c r="R17" s="75">
        <v>0</v>
      </c>
      <c r="S17" s="75">
        <v>0</v>
      </c>
      <c r="T17" s="75">
        <v>0</v>
      </c>
      <c r="U17" s="75">
        <v>100</v>
      </c>
      <c r="V17" s="75">
        <v>0</v>
      </c>
      <c r="W17" s="75">
        <v>0</v>
      </c>
      <c r="X17" s="75">
        <v>1100</v>
      </c>
      <c r="Y17" s="75">
        <v>200</v>
      </c>
      <c r="Z17" s="75">
        <v>0</v>
      </c>
      <c r="AA17" s="75">
        <v>0</v>
      </c>
      <c r="AB17" s="75">
        <v>0</v>
      </c>
      <c r="AC17" s="75">
        <v>900</v>
      </c>
      <c r="AD17" s="75">
        <v>0</v>
      </c>
      <c r="AE17" s="75">
        <v>498.79999542236328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15.88000011444092</v>
      </c>
      <c r="AL17" s="75">
        <v>65.339996337890625</v>
      </c>
      <c r="AM17" s="75">
        <v>483.4661979675293</v>
      </c>
      <c r="AN17" s="75">
        <v>0</v>
      </c>
      <c r="AO17" s="75">
        <v>312.89791300000002</v>
      </c>
      <c r="AP17" s="75">
        <v>844.76784127712642</v>
      </c>
      <c r="AQ17" s="75">
        <v>207.12740199999999</v>
      </c>
      <c r="AR17" s="75">
        <v>79</v>
      </c>
      <c r="AS17" s="75">
        <v>25.60000038146973</v>
      </c>
    </row>
    <row r="18" spans="1:45" x14ac:dyDescent="0.25">
      <c r="A18" s="75">
        <v>2039</v>
      </c>
      <c r="B18" s="75">
        <v>0</v>
      </c>
      <c r="C18" s="75">
        <v>0</v>
      </c>
      <c r="D18" s="75">
        <v>0</v>
      </c>
      <c r="E18" s="75">
        <v>474</v>
      </c>
      <c r="F18" s="75">
        <v>512.39997863769543</v>
      </c>
      <c r="G18" s="75">
        <v>474</v>
      </c>
      <c r="H18" s="75">
        <v>800</v>
      </c>
      <c r="I18" s="75">
        <v>300</v>
      </c>
      <c r="J18" s="75">
        <v>600</v>
      </c>
      <c r="K18" s="75">
        <v>0</v>
      </c>
      <c r="L18" s="75">
        <v>0</v>
      </c>
      <c r="M18" s="75">
        <v>1000</v>
      </c>
      <c r="N18" s="75">
        <v>0</v>
      </c>
      <c r="O18" s="75">
        <v>0</v>
      </c>
      <c r="P18" s="75">
        <v>2193.5499801635742</v>
      </c>
      <c r="Q18" s="75">
        <v>698.55001831054688</v>
      </c>
      <c r="R18" s="75">
        <v>0</v>
      </c>
      <c r="S18" s="75">
        <v>0</v>
      </c>
      <c r="T18" s="75">
        <v>0</v>
      </c>
      <c r="U18" s="75">
        <v>100</v>
      </c>
      <c r="V18" s="75">
        <v>0</v>
      </c>
      <c r="W18" s="75">
        <v>0</v>
      </c>
      <c r="X18" s="75">
        <v>1100</v>
      </c>
      <c r="Y18" s="75">
        <v>200</v>
      </c>
      <c r="Z18" s="75">
        <v>0</v>
      </c>
      <c r="AA18" s="75">
        <v>0</v>
      </c>
      <c r="AB18" s="75">
        <v>0</v>
      </c>
      <c r="AC18" s="75">
        <v>900</v>
      </c>
      <c r="AD18" s="75">
        <v>0</v>
      </c>
      <c r="AE18" s="75">
        <v>498.70000457763672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16.760000228881839</v>
      </c>
      <c r="AL18" s="75">
        <v>68.959999084472656</v>
      </c>
      <c r="AM18" s="75">
        <v>488.72440230846405</v>
      </c>
      <c r="AN18" s="75">
        <v>0</v>
      </c>
      <c r="AO18" s="75">
        <v>331.41053299999999</v>
      </c>
      <c r="AP18" s="75">
        <v>917.56433527798572</v>
      </c>
      <c r="AQ18" s="75">
        <v>218.27655499999997</v>
      </c>
      <c r="AR18" s="75">
        <v>79</v>
      </c>
      <c r="AS18" s="75">
        <v>25.60000038146973</v>
      </c>
    </row>
    <row r="19" spans="1:45" x14ac:dyDescent="0.25">
      <c r="A19" s="75">
        <v>2040</v>
      </c>
      <c r="B19" s="75">
        <v>0</v>
      </c>
      <c r="C19" s="75">
        <v>0</v>
      </c>
      <c r="D19" s="75">
        <v>18.29999923706055</v>
      </c>
      <c r="E19" s="75">
        <v>711</v>
      </c>
      <c r="F19" s="75">
        <v>548.99997711181652</v>
      </c>
      <c r="G19" s="75">
        <v>474</v>
      </c>
      <c r="H19" s="75">
        <v>1100</v>
      </c>
      <c r="I19" s="75">
        <v>300</v>
      </c>
      <c r="J19" s="75">
        <v>800</v>
      </c>
      <c r="K19" s="75">
        <v>0</v>
      </c>
      <c r="L19" s="75">
        <v>0</v>
      </c>
      <c r="M19" s="75">
        <v>1000</v>
      </c>
      <c r="N19" s="75">
        <v>0</v>
      </c>
      <c r="O19" s="75">
        <v>0</v>
      </c>
      <c r="P19" s="75">
        <v>2192.4500122070313</v>
      </c>
      <c r="Q19" s="75">
        <v>698.19999694824219</v>
      </c>
      <c r="R19" s="75">
        <v>0</v>
      </c>
      <c r="S19" s="75">
        <v>0</v>
      </c>
      <c r="T19" s="75">
        <v>0</v>
      </c>
      <c r="U19" s="75">
        <v>100</v>
      </c>
      <c r="V19" s="75">
        <v>0</v>
      </c>
      <c r="W19" s="75">
        <v>0</v>
      </c>
      <c r="X19" s="75">
        <v>1100</v>
      </c>
      <c r="Y19" s="75">
        <v>200</v>
      </c>
      <c r="Z19" s="75">
        <v>0</v>
      </c>
      <c r="AA19" s="75">
        <v>0</v>
      </c>
      <c r="AB19" s="75">
        <v>10</v>
      </c>
      <c r="AC19" s="75">
        <v>900</v>
      </c>
      <c r="AD19" s="75">
        <v>0</v>
      </c>
      <c r="AE19" s="75">
        <v>498.59999847412109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17.64999961853027</v>
      </c>
      <c r="AL19" s="75">
        <v>72.610000610351563</v>
      </c>
      <c r="AM19" s="75">
        <v>493.10118496418005</v>
      </c>
      <c r="AN19" s="75">
        <v>0</v>
      </c>
      <c r="AO19" s="75">
        <v>350.07590800000003</v>
      </c>
      <c r="AP19" s="75">
        <v>990.36082927884513</v>
      </c>
      <c r="AQ19" s="75">
        <v>228.49038400000003</v>
      </c>
      <c r="AR19" s="75">
        <v>79</v>
      </c>
      <c r="AS19" s="75">
        <v>25.60000038146973</v>
      </c>
    </row>
    <row r="20" spans="1:45" x14ac:dyDescent="0.25">
      <c r="A20" s="75">
        <v>2041</v>
      </c>
      <c r="B20" s="75">
        <v>0</v>
      </c>
      <c r="C20" s="75">
        <v>0</v>
      </c>
      <c r="D20" s="75">
        <v>18.29999923706055</v>
      </c>
      <c r="E20" s="75">
        <v>948</v>
      </c>
      <c r="F20" s="75">
        <v>567.29997634887707</v>
      </c>
      <c r="G20" s="75">
        <v>474</v>
      </c>
      <c r="H20" s="75">
        <v>1100</v>
      </c>
      <c r="I20" s="75">
        <v>300</v>
      </c>
      <c r="J20" s="75">
        <v>800</v>
      </c>
      <c r="K20" s="75">
        <v>0</v>
      </c>
      <c r="L20" s="75">
        <v>0</v>
      </c>
      <c r="M20" s="75">
        <v>1000</v>
      </c>
      <c r="N20" s="75">
        <v>0</v>
      </c>
      <c r="O20" s="75">
        <v>0</v>
      </c>
      <c r="P20" s="75">
        <v>2191.349983215332</v>
      </c>
      <c r="Q20" s="75">
        <v>697.84998321533203</v>
      </c>
      <c r="R20" s="75">
        <v>0</v>
      </c>
      <c r="S20" s="75">
        <v>0</v>
      </c>
      <c r="T20" s="75">
        <v>0</v>
      </c>
      <c r="U20" s="75">
        <v>100</v>
      </c>
      <c r="V20" s="75">
        <v>0</v>
      </c>
      <c r="W20" s="75">
        <v>0</v>
      </c>
      <c r="X20" s="75">
        <v>1100</v>
      </c>
      <c r="Y20" s="75">
        <v>200</v>
      </c>
      <c r="Z20" s="75">
        <v>0</v>
      </c>
      <c r="AA20" s="75">
        <v>0</v>
      </c>
      <c r="AB20" s="75">
        <v>10</v>
      </c>
      <c r="AC20" s="75">
        <v>900</v>
      </c>
      <c r="AD20" s="75">
        <v>0</v>
      </c>
      <c r="AE20" s="75">
        <v>498.5</v>
      </c>
      <c r="AF20" s="75">
        <v>0</v>
      </c>
      <c r="AG20" s="75">
        <v>0</v>
      </c>
      <c r="AH20" s="75">
        <v>0</v>
      </c>
      <c r="AI20" s="75">
        <v>0</v>
      </c>
      <c r="AJ20" s="75">
        <v>0</v>
      </c>
      <c r="AK20" s="75">
        <v>18.54999923706055</v>
      </c>
      <c r="AL20" s="75">
        <v>76.30999755859375</v>
      </c>
      <c r="AM20" s="75">
        <v>495.92371189594257</v>
      </c>
      <c r="AN20" s="75">
        <v>0</v>
      </c>
      <c r="AO20" s="75">
        <v>366.544757</v>
      </c>
      <c r="AP20" s="75">
        <v>1066.338277034426</v>
      </c>
      <c r="AQ20" s="75">
        <v>236.43616699999998</v>
      </c>
      <c r="AR20" s="75">
        <v>79</v>
      </c>
      <c r="AS20" s="75">
        <v>25.60000038146973</v>
      </c>
    </row>
    <row r="21" spans="1:45" x14ac:dyDescent="0.25">
      <c r="A21" s="75">
        <v>2042</v>
      </c>
      <c r="B21" s="75">
        <v>0</v>
      </c>
      <c r="C21" s="75">
        <v>0</v>
      </c>
      <c r="D21" s="75">
        <v>18.29999923706055</v>
      </c>
      <c r="E21" s="75">
        <v>948</v>
      </c>
      <c r="F21" s="75">
        <v>585.59997558593761</v>
      </c>
      <c r="G21" s="75">
        <v>474</v>
      </c>
      <c r="H21" s="75">
        <v>1100</v>
      </c>
      <c r="I21" s="75">
        <v>300</v>
      </c>
      <c r="J21" s="75">
        <v>800</v>
      </c>
      <c r="K21" s="75">
        <v>0</v>
      </c>
      <c r="L21" s="75">
        <v>0</v>
      </c>
      <c r="M21" s="75">
        <v>1000</v>
      </c>
      <c r="N21" s="75">
        <v>0</v>
      </c>
      <c r="O21" s="75">
        <v>0</v>
      </c>
      <c r="P21" s="75">
        <v>2190.2500228881836</v>
      </c>
      <c r="Q21" s="75">
        <v>697.50000762939453</v>
      </c>
      <c r="R21" s="75">
        <v>0</v>
      </c>
      <c r="S21" s="75">
        <v>0</v>
      </c>
      <c r="T21" s="75">
        <v>0</v>
      </c>
      <c r="U21" s="75">
        <v>100</v>
      </c>
      <c r="V21" s="75">
        <v>0</v>
      </c>
      <c r="W21" s="75">
        <v>0</v>
      </c>
      <c r="X21" s="75">
        <v>1100</v>
      </c>
      <c r="Y21" s="75">
        <v>200</v>
      </c>
      <c r="Z21" s="75">
        <v>0</v>
      </c>
      <c r="AA21" s="75">
        <v>0</v>
      </c>
      <c r="AB21" s="75">
        <v>10</v>
      </c>
      <c r="AC21" s="75">
        <v>900</v>
      </c>
      <c r="AD21" s="75">
        <v>0</v>
      </c>
      <c r="AE21" s="75">
        <v>498.40000152587891</v>
      </c>
      <c r="AF21" s="75">
        <v>0</v>
      </c>
      <c r="AG21" s="75">
        <v>0</v>
      </c>
      <c r="AH21" s="75">
        <v>0</v>
      </c>
      <c r="AI21" s="75">
        <v>0</v>
      </c>
      <c r="AJ21" s="75">
        <v>0</v>
      </c>
      <c r="AK21" s="75">
        <v>19.440000534057621</v>
      </c>
      <c r="AL21" s="75">
        <v>79.980003356933594</v>
      </c>
      <c r="AM21" s="75">
        <v>497.75227665901195</v>
      </c>
      <c r="AN21" s="75">
        <v>0</v>
      </c>
      <c r="AO21" s="75">
        <v>381.38044400000001</v>
      </c>
      <c r="AP21" s="75">
        <v>1142.315724790006</v>
      </c>
      <c r="AQ21" s="75">
        <v>251.259219</v>
      </c>
      <c r="AR21" s="75">
        <v>79</v>
      </c>
      <c r="AS21" s="75">
        <v>25.60000038146973</v>
      </c>
    </row>
    <row r="22" spans="1:45" x14ac:dyDescent="0.25">
      <c r="A22" s="75">
        <v>2043</v>
      </c>
      <c r="B22" s="75">
        <v>0</v>
      </c>
      <c r="C22" s="75">
        <v>0</v>
      </c>
      <c r="D22" s="75">
        <v>36.599998474121101</v>
      </c>
      <c r="E22" s="75">
        <v>1185</v>
      </c>
      <c r="F22" s="75">
        <v>640.49997329711925</v>
      </c>
      <c r="G22" s="75">
        <v>474</v>
      </c>
      <c r="H22" s="75">
        <v>1500</v>
      </c>
      <c r="I22" s="75">
        <v>300</v>
      </c>
      <c r="J22" s="75">
        <v>800</v>
      </c>
      <c r="K22" s="75">
        <v>0</v>
      </c>
      <c r="L22" s="75">
        <v>0</v>
      </c>
      <c r="M22" s="75">
        <v>1000</v>
      </c>
      <c r="N22" s="75">
        <v>0</v>
      </c>
      <c r="O22" s="75">
        <v>0</v>
      </c>
      <c r="P22" s="75">
        <v>2289.1500015258789</v>
      </c>
      <c r="Q22" s="75">
        <v>697.14999389648438</v>
      </c>
      <c r="R22" s="75">
        <v>0</v>
      </c>
      <c r="S22" s="75">
        <v>0</v>
      </c>
      <c r="T22" s="75">
        <v>0</v>
      </c>
      <c r="U22" s="75">
        <v>100</v>
      </c>
      <c r="V22" s="75">
        <v>0</v>
      </c>
      <c r="W22" s="75">
        <v>0</v>
      </c>
      <c r="X22" s="75">
        <v>1100</v>
      </c>
      <c r="Y22" s="75">
        <v>300</v>
      </c>
      <c r="Z22" s="75">
        <v>0</v>
      </c>
      <c r="AA22" s="75">
        <v>0</v>
      </c>
      <c r="AB22" s="75">
        <v>20</v>
      </c>
      <c r="AC22" s="75">
        <v>900</v>
      </c>
      <c r="AD22" s="75">
        <v>0</v>
      </c>
      <c r="AE22" s="75">
        <v>498.29999542236328</v>
      </c>
      <c r="AF22" s="75">
        <v>0</v>
      </c>
      <c r="AG22" s="75">
        <v>0</v>
      </c>
      <c r="AH22" s="75">
        <v>0</v>
      </c>
      <c r="AI22" s="75">
        <v>0</v>
      </c>
      <c r="AJ22" s="75">
        <v>0</v>
      </c>
      <c r="AK22" s="75">
        <v>20.340000152587891</v>
      </c>
      <c r="AL22" s="75">
        <v>83.680000305175781</v>
      </c>
      <c r="AM22" s="75">
        <v>499.44865095615387</v>
      </c>
      <c r="AN22" s="75">
        <v>0</v>
      </c>
      <c r="AO22" s="75">
        <v>401.17813699999999</v>
      </c>
      <c r="AP22" s="75">
        <v>1224.0605660882529</v>
      </c>
      <c r="AQ22" s="75">
        <v>265.26327100000003</v>
      </c>
      <c r="AR22" s="75">
        <v>79</v>
      </c>
      <c r="AS22" s="75">
        <v>25.60000038146973</v>
      </c>
    </row>
    <row r="23" spans="1:45" x14ac:dyDescent="0.25">
      <c r="A23" s="75">
        <v>2044</v>
      </c>
      <c r="B23" s="75">
        <v>0</v>
      </c>
      <c r="C23" s="75">
        <v>0</v>
      </c>
      <c r="D23" s="75">
        <v>36.599998474121101</v>
      </c>
      <c r="E23" s="75">
        <v>1185</v>
      </c>
      <c r="F23" s="75">
        <v>640.49997329711925</v>
      </c>
      <c r="G23" s="75">
        <v>474</v>
      </c>
      <c r="H23" s="75">
        <v>1500</v>
      </c>
      <c r="I23" s="75">
        <v>300</v>
      </c>
      <c r="J23" s="75">
        <v>800</v>
      </c>
      <c r="K23" s="75">
        <v>0</v>
      </c>
      <c r="L23" s="75">
        <v>0</v>
      </c>
      <c r="M23" s="75">
        <v>1000</v>
      </c>
      <c r="N23" s="75">
        <v>0</v>
      </c>
      <c r="O23" s="75">
        <v>0</v>
      </c>
      <c r="P23" s="75">
        <v>2287.9999771118164</v>
      </c>
      <c r="Q23" s="75">
        <v>696.80001831054688</v>
      </c>
      <c r="R23" s="75">
        <v>0</v>
      </c>
      <c r="S23" s="75">
        <v>0</v>
      </c>
      <c r="T23" s="75">
        <v>0</v>
      </c>
      <c r="U23" s="75">
        <v>100</v>
      </c>
      <c r="V23" s="75">
        <v>0</v>
      </c>
      <c r="W23" s="75">
        <v>0</v>
      </c>
      <c r="X23" s="75">
        <v>1100</v>
      </c>
      <c r="Y23" s="75">
        <v>300</v>
      </c>
      <c r="Z23" s="75">
        <v>0</v>
      </c>
      <c r="AA23" s="75">
        <v>0</v>
      </c>
      <c r="AB23" s="75">
        <v>20</v>
      </c>
      <c r="AC23" s="75">
        <v>900</v>
      </c>
      <c r="AD23" s="75">
        <v>0</v>
      </c>
      <c r="AE23" s="75">
        <v>498.20000457763672</v>
      </c>
      <c r="AF23" s="75">
        <v>0</v>
      </c>
      <c r="AG23" s="75">
        <v>0</v>
      </c>
      <c r="AH23" s="75">
        <v>0</v>
      </c>
      <c r="AI23" s="75">
        <v>0</v>
      </c>
      <c r="AJ23" s="75">
        <v>0</v>
      </c>
      <c r="AK23" s="75">
        <v>21.280000686645511</v>
      </c>
      <c r="AL23" s="75">
        <v>87.550003051757813</v>
      </c>
      <c r="AM23" s="75">
        <v>500.39769494533539</v>
      </c>
      <c r="AN23" s="75">
        <v>0</v>
      </c>
      <c r="AO23" s="75">
        <v>419.93942299999998</v>
      </c>
      <c r="AP23" s="75">
        <v>1305.8054073864989</v>
      </c>
      <c r="AQ23" s="75">
        <v>277.32033399999995</v>
      </c>
      <c r="AR23" s="75">
        <v>79</v>
      </c>
      <c r="AS23" s="75">
        <v>25.60000038146973</v>
      </c>
    </row>
    <row r="24" spans="1:45" x14ac:dyDescent="0.25">
      <c r="A24" s="75">
        <v>2045</v>
      </c>
      <c r="B24" s="75">
        <v>0</v>
      </c>
      <c r="C24" s="75">
        <v>0</v>
      </c>
      <c r="D24" s="75">
        <v>36.599998474121101</v>
      </c>
      <c r="E24" s="75">
        <v>1185</v>
      </c>
      <c r="F24" s="75">
        <v>713.69997024536144</v>
      </c>
      <c r="G24" s="75">
        <v>474</v>
      </c>
      <c r="H24" s="75">
        <v>1500</v>
      </c>
      <c r="I24" s="75">
        <v>300</v>
      </c>
      <c r="J24" s="75">
        <v>800</v>
      </c>
      <c r="K24" s="75">
        <v>0</v>
      </c>
      <c r="L24" s="75">
        <v>0</v>
      </c>
      <c r="M24" s="75">
        <v>1000</v>
      </c>
      <c r="N24" s="75">
        <v>0</v>
      </c>
      <c r="O24" s="75">
        <v>0</v>
      </c>
      <c r="P24" s="75">
        <v>2286.8600158691406</v>
      </c>
      <c r="Q24" s="75">
        <v>696.44999694824219</v>
      </c>
      <c r="R24" s="75">
        <v>0</v>
      </c>
      <c r="S24" s="75">
        <v>0</v>
      </c>
      <c r="T24" s="75">
        <v>0</v>
      </c>
      <c r="U24" s="75">
        <v>100</v>
      </c>
      <c r="V24" s="75">
        <v>0</v>
      </c>
      <c r="W24" s="75">
        <v>0</v>
      </c>
      <c r="X24" s="75">
        <v>1100</v>
      </c>
      <c r="Y24" s="75">
        <v>300</v>
      </c>
      <c r="Z24" s="75">
        <v>0</v>
      </c>
      <c r="AA24" s="75">
        <v>0</v>
      </c>
      <c r="AB24" s="75">
        <v>25</v>
      </c>
      <c r="AC24" s="75">
        <v>900</v>
      </c>
      <c r="AD24" s="75">
        <v>0</v>
      </c>
      <c r="AE24" s="75">
        <v>498.09999847412109</v>
      </c>
      <c r="AF24" s="75">
        <v>0</v>
      </c>
      <c r="AG24" s="75">
        <v>0</v>
      </c>
      <c r="AH24" s="75">
        <v>0</v>
      </c>
      <c r="AI24" s="75">
        <v>0</v>
      </c>
      <c r="AJ24" s="75">
        <v>0</v>
      </c>
      <c r="AK24" s="75">
        <v>22.260000228881839</v>
      </c>
      <c r="AL24" s="75">
        <v>91.599998474121094</v>
      </c>
      <c r="AM24" s="75">
        <v>500.0842570066452</v>
      </c>
      <c r="AN24" s="75">
        <v>0</v>
      </c>
      <c r="AO24" s="75">
        <v>436.93978399999997</v>
      </c>
      <c r="AP24" s="75">
        <v>1393.1203194741331</v>
      </c>
      <c r="AQ24" s="75">
        <v>286.67485899999997</v>
      </c>
      <c r="AR24" s="75">
        <v>79</v>
      </c>
      <c r="AS24" s="75">
        <v>25.60000038146973</v>
      </c>
    </row>
    <row r="26" spans="1:45" ht="15.75" x14ac:dyDescent="0.25">
      <c r="A26" s="273" t="s">
        <v>233</v>
      </c>
    </row>
    <row r="27" spans="1:45" ht="47.1" customHeight="1" x14ac:dyDescent="0.25">
      <c r="A27" s="298" t="s">
        <v>323</v>
      </c>
      <c r="B27" s="298">
        <v>2023</v>
      </c>
      <c r="C27" s="298">
        <v>2024</v>
      </c>
      <c r="D27" s="298">
        <v>2025</v>
      </c>
      <c r="E27" s="298">
        <v>2026</v>
      </c>
      <c r="F27" s="298">
        <v>2027</v>
      </c>
      <c r="G27" s="298">
        <v>2028</v>
      </c>
      <c r="H27" s="298">
        <v>2029</v>
      </c>
      <c r="I27" s="298">
        <v>2030</v>
      </c>
      <c r="J27" s="298">
        <v>2031</v>
      </c>
      <c r="K27" s="298">
        <v>2032</v>
      </c>
      <c r="L27" s="298">
        <v>2033</v>
      </c>
      <c r="M27" s="298">
        <v>2034</v>
      </c>
      <c r="N27" s="298">
        <v>2035</v>
      </c>
      <c r="O27" s="298">
        <v>2036</v>
      </c>
      <c r="P27" s="298">
        <v>2037</v>
      </c>
      <c r="Q27" s="298">
        <v>2038</v>
      </c>
      <c r="R27" s="298">
        <v>2039</v>
      </c>
      <c r="S27" s="298">
        <v>2040</v>
      </c>
      <c r="T27" s="298">
        <v>2041</v>
      </c>
      <c r="U27" s="298">
        <v>2042</v>
      </c>
      <c r="V27" s="298">
        <v>2043</v>
      </c>
      <c r="W27" s="298">
        <v>2044</v>
      </c>
      <c r="X27" s="298">
        <v>2045</v>
      </c>
    </row>
    <row r="28" spans="1:45" ht="30" x14ac:dyDescent="0.25">
      <c r="A28" s="302" t="s">
        <v>222</v>
      </c>
      <c r="B28" s="91">
        <v>1.8066628396167868</v>
      </c>
      <c r="C28" s="91">
        <v>1.8078166860750802</v>
      </c>
      <c r="D28" s="91">
        <v>1.4399400242746696</v>
      </c>
      <c r="E28" s="91">
        <v>0.13389657747289349</v>
      </c>
      <c r="F28" s="91">
        <v>1.3971482415894125E-2</v>
      </c>
      <c r="G28" s="91">
        <v>1.4266030821700571E-2</v>
      </c>
      <c r="H28" s="91">
        <v>1.247621400087259E-2</v>
      </c>
      <c r="I28" s="91">
        <v>1.0413168181640899E-2</v>
      </c>
      <c r="J28" s="91">
        <v>1.0574928479680038E-2</v>
      </c>
      <c r="K28" s="91">
        <v>1.1827727797910878E-2</v>
      </c>
      <c r="L28" s="91">
        <v>1.0305287840492306E-2</v>
      </c>
      <c r="M28" s="91">
        <v>1.1714178902940506E-2</v>
      </c>
      <c r="N28" s="91">
        <v>1.2450110545733006E-2</v>
      </c>
      <c r="O28" s="91">
        <v>1.2729371261738611E-2</v>
      </c>
      <c r="P28" s="91">
        <v>1.4112930239265428E-2</v>
      </c>
      <c r="Q28" s="91">
        <v>2.9497671326566954E-2</v>
      </c>
      <c r="R28" s="91">
        <v>3.3444091212962893E-2</v>
      </c>
      <c r="S28" s="91">
        <v>4.8735089003053747E-2</v>
      </c>
      <c r="T28" s="91">
        <v>4.4840693739417813E-2</v>
      </c>
      <c r="U28" s="91">
        <v>3.2740366364266173E-2</v>
      </c>
      <c r="V28" s="91">
        <v>3.6441961175889839E-2</v>
      </c>
      <c r="W28" s="91">
        <v>3.2621594873069294E-2</v>
      </c>
      <c r="X28" s="91">
        <v>3.0134397162026094E-2</v>
      </c>
    </row>
    <row r="29" spans="1:45" ht="30" x14ac:dyDescent="0.25">
      <c r="A29" s="302" t="s">
        <v>223</v>
      </c>
      <c r="B29" s="91">
        <v>2.2330873750000002</v>
      </c>
      <c r="C29" s="91">
        <v>2.2330874999999999</v>
      </c>
      <c r="D29" s="91">
        <v>2.2330842500000001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</row>
    <row r="30" spans="1:45" ht="30" x14ac:dyDescent="0.25">
      <c r="A30" s="302" t="s">
        <v>224</v>
      </c>
      <c r="B30" s="91">
        <v>1.3705120754089355</v>
      </c>
      <c r="C30" s="91">
        <v>1.3674584706115722</v>
      </c>
      <c r="D30" s="91">
        <v>1.2133629707336426</v>
      </c>
      <c r="E30" s="91">
        <v>2.2684590732879637</v>
      </c>
      <c r="F30" s="91">
        <v>2.5218067637939452</v>
      </c>
      <c r="G30" s="91">
        <v>2.5089844364929199</v>
      </c>
      <c r="H30" s="91">
        <v>2.9146960183410644</v>
      </c>
      <c r="I30" s="91">
        <v>2.3018424114990235</v>
      </c>
      <c r="J30" s="91">
        <v>2.0611748820419313</v>
      </c>
      <c r="K30" s="91">
        <v>2.0769124307575226</v>
      </c>
      <c r="L30" s="91">
        <v>2.0697859855918885</v>
      </c>
      <c r="M30" s="91">
        <v>1.8587620251598358</v>
      </c>
      <c r="N30" s="91">
        <v>1.2583593510551452</v>
      </c>
      <c r="O30" s="91">
        <v>1.237143524131775</v>
      </c>
      <c r="P30" s="91">
        <v>1.1473454816894531</v>
      </c>
      <c r="Q30" s="91">
        <v>1.0363396791839599</v>
      </c>
      <c r="R30" s="91">
        <v>0.94339712548828125</v>
      </c>
      <c r="S30" s="91">
        <v>0.65545168481445315</v>
      </c>
      <c r="T30" s="91">
        <v>0.65348878735351568</v>
      </c>
      <c r="U30" s="91">
        <v>0.6079375510253906</v>
      </c>
      <c r="V30" s="91">
        <v>0.6132049868774414</v>
      </c>
      <c r="W30" s="91">
        <v>0.64974839343261714</v>
      </c>
      <c r="X30" s="91">
        <v>0</v>
      </c>
    </row>
    <row r="31" spans="1:45" ht="30" x14ac:dyDescent="0.25">
      <c r="A31" s="302" t="s">
        <v>225</v>
      </c>
      <c r="B31" s="91">
        <v>1.1988815396201873</v>
      </c>
      <c r="C31" s="91">
        <v>0.81391312012976613</v>
      </c>
      <c r="D31" s="91">
        <v>0.73256876876874621</v>
      </c>
      <c r="E31" s="91">
        <v>1.2374001126876948</v>
      </c>
      <c r="F31" s="91">
        <v>1.0140320335855324</v>
      </c>
      <c r="G31" s="91">
        <v>0.96228072073607362</v>
      </c>
      <c r="H31" s="91">
        <v>0.68856984727473247</v>
      </c>
      <c r="I31" s="91">
        <v>0.79097068298839246</v>
      </c>
      <c r="J31" s="91">
        <v>0.66415825646354243</v>
      </c>
      <c r="K31" s="91">
        <v>0.78331204433854618</v>
      </c>
      <c r="L31" s="91">
        <v>0.81493609040299497</v>
      </c>
      <c r="M31" s="91">
        <v>0.70899637606797994</v>
      </c>
      <c r="N31" s="91">
        <v>0.67472232578169367</v>
      </c>
      <c r="O31" s="91">
        <v>0.62810073707826497</v>
      </c>
      <c r="P31" s="91">
        <v>0.53061598736069004</v>
      </c>
      <c r="Q31" s="91">
        <v>0.4796933352269987</v>
      </c>
      <c r="R31" s="91">
        <v>0.47168774533138502</v>
      </c>
      <c r="S31" s="91">
        <v>0.4198959688864462</v>
      </c>
      <c r="T31" s="91">
        <v>0.54256587461034744</v>
      </c>
      <c r="U31" s="91">
        <v>0.9000190491743687</v>
      </c>
      <c r="V31" s="91">
        <v>1.1646795651133501</v>
      </c>
      <c r="W31" s="91">
        <v>1.3235155554943299</v>
      </c>
      <c r="X31" s="91">
        <v>1.8190879014767249</v>
      </c>
    </row>
    <row r="32" spans="1:45" ht="45" x14ac:dyDescent="0.25">
      <c r="A32" s="302" t="s">
        <v>226</v>
      </c>
      <c r="B32" s="91">
        <v>0</v>
      </c>
      <c r="C32" s="91">
        <v>5.9431681640624998E-2</v>
      </c>
      <c r="D32" s="91">
        <v>5.1168744140625E-2</v>
      </c>
      <c r="E32" s="91">
        <v>8.6934791015624999E-2</v>
      </c>
      <c r="F32" s="91">
        <v>0.32302195117187499</v>
      </c>
      <c r="G32" s="91">
        <v>0.334742828125</v>
      </c>
      <c r="H32" s="91">
        <v>0.54232803515625005</v>
      </c>
      <c r="I32" s="91">
        <v>3.7112435302734378E-2</v>
      </c>
      <c r="J32" s="91">
        <v>3.7713084472656248E-2</v>
      </c>
      <c r="K32" s="91">
        <v>5.0240028076171873E-2</v>
      </c>
      <c r="L32" s="91">
        <v>9.1353098144531256E-2</v>
      </c>
      <c r="M32" s="91">
        <v>8.074145727539063E-2</v>
      </c>
      <c r="N32" s="91">
        <v>0.13715506201171876</v>
      </c>
      <c r="O32" s="91">
        <v>0.151731572265625</v>
      </c>
      <c r="P32" s="91">
        <v>0.16188916931152345</v>
      </c>
      <c r="Q32" s="91">
        <v>0.14419448681640626</v>
      </c>
      <c r="R32" s="91">
        <v>0.13022133367919922</v>
      </c>
      <c r="S32" s="91">
        <v>0.15547155057144166</v>
      </c>
      <c r="T32" s="91">
        <v>0.13987133762168885</v>
      </c>
      <c r="U32" s="91">
        <v>0.1097800530166626</v>
      </c>
      <c r="V32" s="91">
        <v>0.11866900676727295</v>
      </c>
      <c r="W32" s="91">
        <v>9.2383165355682376E-2</v>
      </c>
      <c r="X32" s="91">
        <v>7.6541328125000002E-2</v>
      </c>
    </row>
    <row r="33" spans="1:24" ht="75" x14ac:dyDescent="0.25">
      <c r="A33" s="302" t="s">
        <v>238</v>
      </c>
      <c r="B33" s="91">
        <v>6.6091438296459106</v>
      </c>
      <c r="C33" s="91">
        <v>6.2817074584570429</v>
      </c>
      <c r="D33" s="91">
        <v>5.6701247579176837</v>
      </c>
      <c r="E33" s="91">
        <v>3.7266905544641769</v>
      </c>
      <c r="F33" s="91">
        <v>3.8728322309672465</v>
      </c>
      <c r="G33" s="91">
        <v>3.8202740161756941</v>
      </c>
      <c r="H33" s="91">
        <v>4.1580701147729195</v>
      </c>
      <c r="I33" s="91">
        <v>3.1403386979717909</v>
      </c>
      <c r="J33" s="91">
        <v>2.7736211514578097</v>
      </c>
      <c r="K33" s="91">
        <v>2.9222922309701516</v>
      </c>
      <c r="L33" s="91">
        <v>2.9863804619799073</v>
      </c>
      <c r="M33" s="91">
        <v>2.6602140374061469</v>
      </c>
      <c r="N33" s="91">
        <v>2.0826868493942907</v>
      </c>
      <c r="O33" s="91">
        <v>2.0297052047374038</v>
      </c>
      <c r="P33" s="91">
        <v>1.8539635686009319</v>
      </c>
      <c r="Q33" s="91">
        <v>1.6897251725539317</v>
      </c>
      <c r="R33" s="91">
        <v>1.5787502957118285</v>
      </c>
      <c r="S33" s="91">
        <v>1.2795542932753947</v>
      </c>
      <c r="T33" s="91">
        <v>1.3807666933249698</v>
      </c>
      <c r="U33" s="91">
        <v>1.6504770195806879</v>
      </c>
      <c r="V33" s="91">
        <v>1.9329955199339544</v>
      </c>
      <c r="W33" s="91">
        <v>2.0982687091556986</v>
      </c>
      <c r="X33" s="91">
        <v>1.925763626763751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V6" sqref="V6"/>
    </sheetView>
  </sheetViews>
  <sheetFormatPr defaultColWidth="8.7109375" defaultRowHeight="18.75" x14ac:dyDescent="0.25"/>
  <cols>
    <col min="1" max="1" width="17.140625" style="207" customWidth="1"/>
    <col min="2" max="2" width="8.7109375" style="86"/>
    <col min="3" max="27" width="10" style="58" customWidth="1"/>
    <col min="28" max="16384" width="8.7109375" style="86"/>
  </cols>
  <sheetData>
    <row r="1" spans="1:27" x14ac:dyDescent="0.25">
      <c r="B1" s="192">
        <v>1</v>
      </c>
      <c r="C1" s="192">
        <v>2</v>
      </c>
      <c r="D1" s="192">
        <v>3</v>
      </c>
      <c r="E1" s="192">
        <v>4</v>
      </c>
      <c r="F1" s="192">
        <v>5</v>
      </c>
      <c r="G1" s="192">
        <v>6</v>
      </c>
      <c r="H1" s="192">
        <v>7</v>
      </c>
      <c r="I1" s="192">
        <v>8</v>
      </c>
      <c r="J1" s="192">
        <v>9</v>
      </c>
      <c r="K1" s="192">
        <v>10</v>
      </c>
      <c r="L1" s="192">
        <v>11</v>
      </c>
      <c r="M1" s="192">
        <v>12</v>
      </c>
      <c r="N1" s="192">
        <v>13</v>
      </c>
      <c r="O1" s="192">
        <v>14</v>
      </c>
      <c r="P1" s="192">
        <v>15</v>
      </c>
      <c r="Q1" s="192">
        <v>16</v>
      </c>
      <c r="R1" s="192">
        <v>17</v>
      </c>
      <c r="S1" s="192">
        <v>18</v>
      </c>
      <c r="T1" s="192">
        <v>19</v>
      </c>
      <c r="U1" s="192">
        <v>20</v>
      </c>
      <c r="V1" s="192">
        <v>21</v>
      </c>
      <c r="W1" s="192">
        <v>22</v>
      </c>
      <c r="X1" s="192">
        <v>23</v>
      </c>
      <c r="Y1" s="192">
        <v>24</v>
      </c>
      <c r="Z1" s="192">
        <v>25</v>
      </c>
      <c r="AA1" s="192">
        <v>26</v>
      </c>
    </row>
    <row r="2" spans="1:27" s="192" customFormat="1" x14ac:dyDescent="0.25">
      <c r="A2" s="208"/>
    </row>
    <row r="3" spans="1:27" ht="60" x14ac:dyDescent="0.25">
      <c r="A3" s="210" t="s">
        <v>37</v>
      </c>
      <c r="B3" s="94" t="s">
        <v>155</v>
      </c>
      <c r="C3" s="43" t="str">
        <f>'L&amp;R Bal - Reference'!X6</f>
        <v>Pipeline Not Renewed</v>
      </c>
      <c r="D3" s="43" t="str">
        <f>'L&amp;R Bal - Reference'!Y6</f>
        <v xml:space="preserve">RmxSmsRNGN1 </v>
      </c>
      <c r="E3" s="43" t="str">
        <f>'L&amp;R Bal - Reference'!Z6</f>
        <v xml:space="preserve">RmxSmsRNGN2   </v>
      </c>
      <c r="F3" s="43" t="str">
        <f>'L&amp;R Bal - Reference'!AA6</f>
        <v>RmxSmsRNGA1</v>
      </c>
      <c r="G3" s="43" t="str">
        <f>'L&amp;R Bal - Reference'!AB6</f>
        <v>RmxSmsRNGA2</v>
      </c>
      <c r="H3" s="43" t="str">
        <f>'L&amp;R Bal - Reference'!AC6</f>
        <v>RmxStanRNGA3</v>
      </c>
      <c r="I3" s="43" t="str">
        <f>'L&amp;R Bal - Reference'!AD6</f>
        <v>RmxAGFRNGA4</v>
      </c>
      <c r="J3" s="43" t="s">
        <v>151</v>
      </c>
      <c r="K3" s="43" t="str">
        <f>'L&amp;R Bal - Reference'!AF6</f>
        <v>Green H2 - 2028</v>
      </c>
      <c r="L3" s="43" t="str">
        <f>'L&amp;R Bal - Reference'!AG6</f>
        <v>Green H2 - 2030</v>
      </c>
      <c r="M3" s="43" t="str">
        <f>'L&amp;R Bal - Reference'!AH6</f>
        <v>Green H2 - 2032</v>
      </c>
      <c r="N3" s="43" t="str">
        <f>'L&amp;R Bal - Reference'!AI6</f>
        <v>Green H2</v>
      </c>
      <c r="O3" s="43" t="str">
        <f>'L&amp;R Bal - Reference'!AJ6</f>
        <v>Swarr</v>
      </c>
      <c r="P3" s="43" t="str">
        <f>'L&amp;R Bal - Reference'!AK6</f>
        <v xml:space="preserve">Plymouth LNG  </v>
      </c>
      <c r="Q3" s="43" t="str">
        <f>'L&amp;R Bal - Reference'!AL6</f>
        <v>Sumas NWP Renewal -1</v>
      </c>
      <c r="R3" s="43" t="str">
        <f>'L&amp;R Bal - Reference'!AM6</f>
        <v>Sumas NWP Renewal -2</v>
      </c>
      <c r="S3" s="43" t="str">
        <f>'L&amp;R Bal - Reference'!AN6</f>
        <v>Sumas NWP Renewal -3</v>
      </c>
      <c r="T3" s="43" t="str">
        <f>'L&amp;R Bal - Reference'!AO6</f>
        <v>Sumas NWP Renewal -4</v>
      </c>
      <c r="U3" s="43" t="str">
        <f>'L&amp;R Bal - Reference'!AP6</f>
        <v>NWP to Rockies - 1</v>
      </c>
      <c r="V3" s="43" t="str">
        <f>'L&amp;R Bal - Reference'!AQ6</f>
        <v>NWP to Rockies - 2</v>
      </c>
      <c r="W3" s="43" t="str">
        <f>'L&amp;R Bal - Reference'!AR6</f>
        <v>NWP to Rockies - 3</v>
      </c>
      <c r="X3" s="43" t="str">
        <f>'L&amp;R Bal - Reference'!AS6</f>
        <v>NWP Starr Rd to Plymouth</v>
      </c>
      <c r="Y3" s="43" t="str">
        <f>'L&amp;R Bal - Reference'!AT6</f>
        <v>Pipeline Renewals</v>
      </c>
      <c r="Z3" s="43" t="s">
        <v>150</v>
      </c>
      <c r="AA3" s="43" t="str">
        <f>'L&amp;R Bal - Reference'!AV6</f>
        <v>DSR</v>
      </c>
    </row>
    <row r="4" spans="1:27" ht="14.45" customHeight="1" x14ac:dyDescent="0.25">
      <c r="A4" s="211" t="s">
        <v>118</v>
      </c>
      <c r="B4" s="76" t="s">
        <v>14</v>
      </c>
      <c r="C4" s="195">
        <f>-VLOOKUP($B4,'L&amp;R Bal - Reference'!$W$8:$AV$34,'Builds Summary Grouped by Year'!C$1,FALSE)</f>
        <v>-59.241000000000042</v>
      </c>
      <c r="D4" s="195">
        <f>VLOOKUP($B4,'L&amp;R Bal - Reference'!$W$8:$AV$34,'Builds Summary Grouped by Year'!D$1,FALSE)</f>
        <v>0</v>
      </c>
      <c r="E4" s="195">
        <f>VLOOKUP($B4,'L&amp;R Bal - Reference'!$W$8:$AV$34,'Builds Summary Grouped by Year'!E$1,FALSE)</f>
        <v>0</v>
      </c>
      <c r="F4" s="195">
        <f>VLOOKUP($B4,'L&amp;R Bal - Reference'!$W$8:$AV$34,'Builds Summary Grouped by Year'!F$1,FALSE)</f>
        <v>0</v>
      </c>
      <c r="G4" s="195">
        <f>VLOOKUP($B4,'L&amp;R Bal - Reference'!$W$8:$AV$34,'Builds Summary Grouped by Year'!G$1,FALSE)</f>
        <v>0</v>
      </c>
      <c r="H4" s="195">
        <f>VLOOKUP($B4,'L&amp;R Bal - Reference'!$W$8:$AV$34,'Builds Summary Grouped by Year'!H$1,FALSE)</f>
        <v>0</v>
      </c>
      <c r="I4" s="195">
        <f>VLOOKUP($B4,'L&amp;R Bal - Reference'!$W$8:$AV$34,'Builds Summary Grouped by Year'!I$1,FALSE)</f>
        <v>0</v>
      </c>
      <c r="J4" s="195">
        <f>VLOOKUP($B4,'L&amp;R Bal - Reference'!$W$8:$AV$34,'Builds Summary Grouped by Year'!J$1,FALSE)</f>
        <v>0</v>
      </c>
      <c r="K4" s="195">
        <f>VLOOKUP($B4,'L&amp;R Bal - Reference'!$W$8:$AV$34,'Builds Summary Grouped by Year'!K$1,FALSE)</f>
        <v>0</v>
      </c>
      <c r="L4" s="195">
        <f>VLOOKUP($B4,'L&amp;R Bal - Reference'!$W$8:$AV$34,'Builds Summary Grouped by Year'!L$1,FALSE)</f>
        <v>0</v>
      </c>
      <c r="M4" s="195">
        <f>VLOOKUP($B4,'L&amp;R Bal - Reference'!$W$8:$AV$34,'Builds Summary Grouped by Year'!M$1,FALSE)</f>
        <v>0</v>
      </c>
      <c r="N4" s="195">
        <f>VLOOKUP($B4,'L&amp;R Bal - Reference'!$W$8:$AV$34,'Builds Summary Grouped by Year'!N$1,FALSE)</f>
        <v>0</v>
      </c>
      <c r="O4" s="195">
        <f>VLOOKUP($B4,'L&amp;R Bal - Reference'!$W$8:$AV$34,'Builds Summary Grouped by Year'!O$1,FALSE)</f>
        <v>0</v>
      </c>
      <c r="P4" s="195">
        <f>VLOOKUP($B4,'L&amp;R Bal - Reference'!$W$8:$AV$34,'Builds Summary Grouped by Year'!P$1,FALSE)</f>
        <v>15</v>
      </c>
      <c r="Q4" s="195">
        <f>VLOOKUP($B4,'L&amp;R Bal - Reference'!$W$8:$AV$34,'Builds Summary Grouped by Year'!Q$1,FALSE)</f>
        <v>0</v>
      </c>
      <c r="R4" s="195">
        <f>VLOOKUP($B4,'L&amp;R Bal - Reference'!$W$8:$AV$34,'Builds Summary Grouped by Year'!R$1,FALSE)</f>
        <v>0</v>
      </c>
      <c r="S4" s="195">
        <f>VLOOKUP($B4,'L&amp;R Bal - Reference'!$W$8:$AV$34,'Builds Summary Grouped by Year'!S$1,FALSE)</f>
        <v>0</v>
      </c>
      <c r="T4" s="195">
        <f>VLOOKUP($B4,'L&amp;R Bal - Reference'!$W$8:$AV$34,'Builds Summary Grouped by Year'!T$1,FALSE)</f>
        <v>0</v>
      </c>
      <c r="U4" s="195">
        <f>VLOOKUP($B4,'L&amp;R Bal - Reference'!$W$8:$AV$34,'Builds Summary Grouped by Year'!U$1,FALSE)</f>
        <v>0</v>
      </c>
      <c r="V4" s="195">
        <f>VLOOKUP($B4,'L&amp;R Bal - Reference'!$W$8:$AV$34,'Builds Summary Grouped by Year'!V$1,FALSE)</f>
        <v>0</v>
      </c>
      <c r="W4" s="195">
        <f>VLOOKUP($B4,'L&amp;R Bal - Reference'!$W$8:$AV$34,'Builds Summary Grouped by Year'!W$1,FALSE)</f>
        <v>0</v>
      </c>
      <c r="X4" s="195">
        <f>VLOOKUP($B4,'L&amp;R Bal - Reference'!$W$8:$AV$34,'Builds Summary Grouped by Year'!X$1,FALSE)</f>
        <v>0</v>
      </c>
      <c r="Y4" s="195">
        <f>VLOOKUP($B4,'L&amp;R Bal - Reference'!$W$8:$AV$34,'Builds Summary Grouped by Year'!Y$1,FALSE)</f>
        <v>0</v>
      </c>
      <c r="Z4" s="195">
        <f>VLOOKUP($B4,'L&amp;R Bal - Reference'!$W$8:$AV$34,'Builds Summary Grouped by Year'!Z$1,FALSE)</f>
        <v>0</v>
      </c>
      <c r="AA4" s="195">
        <f>VLOOKUP($B4,'L&amp;R Bal - Reference'!$W$8:$AV$34,'Builds Summary Grouped by Year'!AA$1,FALSE)</f>
        <v>7.3964582708260727</v>
      </c>
    </row>
    <row r="5" spans="1:27" ht="14.45" customHeight="1" x14ac:dyDescent="0.25">
      <c r="A5" s="211" t="s">
        <v>119</v>
      </c>
      <c r="B5" s="76" t="s">
        <v>14</v>
      </c>
      <c r="C5" s="195">
        <f>-VLOOKUP($B5,'L&amp;R Bal - Electrification'!$W$8:$AV$34,'Builds Summary Grouped by Year'!C$1,FALSE)</f>
        <v>-29.241000000000042</v>
      </c>
      <c r="D5" s="195">
        <f>VLOOKUP($B5,'L&amp;R Bal - Electrification'!$W$8:$AV$34,'Builds Summary Grouped by Year'!D$1,FALSE)</f>
        <v>2.9178082191780823</v>
      </c>
      <c r="E5" s="195">
        <f>VLOOKUP($B5,'L&amp;R Bal - Electrification'!$W$8:$AV$34,'Builds Summary Grouped by Year'!E$1,FALSE)</f>
        <v>0</v>
      </c>
      <c r="F5" s="195">
        <f>VLOOKUP($B5,'L&amp;R Bal - Electrification'!$W$8:$AV$34,'Builds Summary Grouped by Year'!F$1,FALSE)</f>
        <v>0</v>
      </c>
      <c r="G5" s="195">
        <f>VLOOKUP($B5,'L&amp;R Bal - Electrification'!$W$8:$AV$34,'Builds Summary Grouped by Year'!G$1,FALSE)</f>
        <v>0</v>
      </c>
      <c r="H5" s="195">
        <f>VLOOKUP($B5,'L&amp;R Bal - Electrification'!$W$8:$AV$34,'Builds Summary Grouped by Year'!H$1,FALSE)</f>
        <v>0</v>
      </c>
      <c r="I5" s="195">
        <f>VLOOKUP($B5,'L&amp;R Bal - Electrification'!$W$8:$AV$34,'Builds Summary Grouped by Year'!I$1,FALSE)</f>
        <v>0</v>
      </c>
      <c r="J5" s="195">
        <f>VLOOKUP($B5,'L&amp;R Bal - Electrification'!$W$8:$AV$34,'Builds Summary Grouped by Year'!J$1,FALSE)</f>
        <v>0</v>
      </c>
      <c r="K5" s="195">
        <f>VLOOKUP($B5,'L&amp;R Bal - Electrification'!$W$8:$AV$34,'Builds Summary Grouped by Year'!K$1,FALSE)</f>
        <v>0</v>
      </c>
      <c r="L5" s="195">
        <f>VLOOKUP($B5,'L&amp;R Bal - Electrification'!$W$8:$AV$34,'Builds Summary Grouped by Year'!L$1,FALSE)</f>
        <v>0</v>
      </c>
      <c r="M5" s="195">
        <f>VLOOKUP($B5,'L&amp;R Bal - Electrification'!$W$8:$AV$34,'Builds Summary Grouped by Year'!M$1,FALSE)</f>
        <v>0</v>
      </c>
      <c r="N5" s="195">
        <f>VLOOKUP($B5,'L&amp;R Bal - Electrification'!$W$8:$AV$34,'Builds Summary Grouped by Year'!N$1,FALSE)</f>
        <v>0</v>
      </c>
      <c r="O5" s="195">
        <f>VLOOKUP($B5,'L&amp;R Bal - Electrification'!$W$8:$AV$34,'Builds Summary Grouped by Year'!O$1,FALSE)</f>
        <v>0</v>
      </c>
      <c r="P5" s="195">
        <f>VLOOKUP($B5,'L&amp;R Bal - Electrification'!$W$8:$AV$34,'Builds Summary Grouped by Year'!P$1,FALSE)</f>
        <v>15</v>
      </c>
      <c r="Q5" s="195">
        <f>VLOOKUP($B5,'L&amp;R Bal - Electrification'!$W$8:$AV$34,'Builds Summary Grouped by Year'!Q$1,FALSE)</f>
        <v>20</v>
      </c>
      <c r="R5" s="195">
        <f>VLOOKUP($B5,'L&amp;R Bal - Electrification'!$W$8:$AV$34,'Builds Summary Grouped by Year'!R$1,FALSE)</f>
        <v>0</v>
      </c>
      <c r="S5" s="195">
        <f>VLOOKUP($B5,'L&amp;R Bal - Electrification'!$W$8:$AV$34,'Builds Summary Grouped by Year'!S$1,FALSE)</f>
        <v>0</v>
      </c>
      <c r="T5" s="195">
        <f>VLOOKUP($B5,'L&amp;R Bal - Electrification'!$W$8:$AV$34,'Builds Summary Grouped by Year'!T$1,FALSE)</f>
        <v>0</v>
      </c>
      <c r="U5" s="195">
        <f>VLOOKUP($B5,'L&amp;R Bal - Electrification'!$W$8:$AV$34,'Builds Summary Grouped by Year'!U$1,FALSE)</f>
        <v>10</v>
      </c>
      <c r="V5" s="195">
        <f>VLOOKUP($B5,'L&amp;R Bal - Electrification'!$W$8:$AV$34,'Builds Summary Grouped by Year'!V$1,FALSE)</f>
        <v>0</v>
      </c>
      <c r="W5" s="195">
        <f>VLOOKUP($B5,'L&amp;R Bal - Electrification'!$W$8:$AV$34,'Builds Summary Grouped by Year'!W$1,FALSE)</f>
        <v>0</v>
      </c>
      <c r="X5" s="195">
        <f>VLOOKUP($B5,'L&amp;R Bal - Electrification'!$W$8:$AV$34,'Builds Summary Grouped by Year'!X$1,FALSE)</f>
        <v>0</v>
      </c>
      <c r="Y5" s="195">
        <f>VLOOKUP($B5,'L&amp;R Bal - Electrification'!$W$8:$AV$34,'Builds Summary Grouped by Year'!Y$1,FALSE)</f>
        <v>30</v>
      </c>
      <c r="Z5" s="195">
        <f>VLOOKUP($B5,'L&amp;R Bal - Electrification'!$W$8:$AV$34,'Builds Summary Grouped by Year'!Z$1,FALSE)</f>
        <v>6.4267351982068091</v>
      </c>
      <c r="AA5" s="195">
        <f>VLOOKUP($B5,'L&amp;R Bal - Electrification'!$W$8:$AV$34,'Builds Summary Grouped by Year'!AA$1,FALSE)</f>
        <v>10.492528976822276</v>
      </c>
    </row>
    <row r="6" spans="1:27" ht="14.45" customHeight="1" x14ac:dyDescent="0.25">
      <c r="A6" s="211" t="s">
        <v>98</v>
      </c>
      <c r="B6" s="76" t="s">
        <v>14</v>
      </c>
      <c r="C6" s="195">
        <f>-VLOOKUP($B6,'L&amp;R Bal - A Ceiling Price'!$W$8:$AV$34,'Builds Summary Grouped by Year'!C$1,FALSE)</f>
        <v>-59.241000000000042</v>
      </c>
      <c r="D6" s="195">
        <f>VLOOKUP($B6,'L&amp;R Bal - A Ceiling Price'!$W$8:$AV$34,'Builds Summary Grouped by Year'!D$1,FALSE)</f>
        <v>2.9178082191780823</v>
      </c>
      <c r="E6" s="195">
        <f>VLOOKUP($B6,'L&amp;R Bal - A Ceiling Price'!$W$8:$AV$34,'Builds Summary Grouped by Year'!E$1,FALSE)</f>
        <v>0</v>
      </c>
      <c r="F6" s="195">
        <f>VLOOKUP($B6,'L&amp;R Bal - A Ceiling Price'!$W$8:$AV$34,'Builds Summary Grouped by Year'!F$1,FALSE)</f>
        <v>0</v>
      </c>
      <c r="G6" s="195">
        <f>VLOOKUP($B6,'L&amp;R Bal - A Ceiling Price'!$W$8:$AV$34,'Builds Summary Grouped by Year'!G$1,FALSE)</f>
        <v>0</v>
      </c>
      <c r="H6" s="195">
        <f>VLOOKUP($B6,'L&amp;R Bal - A Ceiling Price'!$W$8:$AV$34,'Builds Summary Grouped by Year'!H$1,FALSE)</f>
        <v>0</v>
      </c>
      <c r="I6" s="195">
        <f>VLOOKUP($B6,'L&amp;R Bal - A Ceiling Price'!$W$8:$AV$34,'Builds Summary Grouped by Year'!I$1,FALSE)</f>
        <v>0</v>
      </c>
      <c r="J6" s="195">
        <f>VLOOKUP($B6,'L&amp;R Bal - A Ceiling Price'!$W$8:$AV$34,'Builds Summary Grouped by Year'!J$1,FALSE)</f>
        <v>0</v>
      </c>
      <c r="K6" s="195">
        <f>VLOOKUP($B6,'L&amp;R Bal - A Ceiling Price'!$W$8:$AV$34,'Builds Summary Grouped by Year'!K$1,FALSE)</f>
        <v>0</v>
      </c>
      <c r="L6" s="195">
        <f>VLOOKUP($B6,'L&amp;R Bal - A Ceiling Price'!$W$8:$AV$34,'Builds Summary Grouped by Year'!L$1,FALSE)</f>
        <v>0</v>
      </c>
      <c r="M6" s="195">
        <f>VLOOKUP($B6,'L&amp;R Bal - A Ceiling Price'!$W$8:$AV$34,'Builds Summary Grouped by Year'!M$1,FALSE)</f>
        <v>0</v>
      </c>
      <c r="N6" s="195">
        <f>VLOOKUP($B6,'L&amp;R Bal - A Ceiling Price'!$W$8:$AV$34,'Builds Summary Grouped by Year'!N$1,FALSE)</f>
        <v>0</v>
      </c>
      <c r="O6" s="195">
        <f>VLOOKUP($B6,'L&amp;R Bal - A Ceiling Price'!$W$8:$AV$34,'Builds Summary Grouped by Year'!O$1,FALSE)</f>
        <v>0</v>
      </c>
      <c r="P6" s="195">
        <f>VLOOKUP($B6,'L&amp;R Bal - A Ceiling Price'!$W$8:$AV$34,'Builds Summary Grouped by Year'!P$1,FALSE)</f>
        <v>15</v>
      </c>
      <c r="Q6" s="195">
        <f>VLOOKUP($B6,'L&amp;R Bal - A Ceiling Price'!$W$8:$AV$34,'Builds Summary Grouped by Year'!Q$1,FALSE)</f>
        <v>0</v>
      </c>
      <c r="R6" s="195">
        <f>VLOOKUP($B6,'L&amp;R Bal - A Ceiling Price'!$W$8:$AV$34,'Builds Summary Grouped by Year'!R$1,FALSE)</f>
        <v>0</v>
      </c>
      <c r="S6" s="195">
        <f>VLOOKUP($B6,'L&amp;R Bal - A Ceiling Price'!$W$8:$AV$34,'Builds Summary Grouped by Year'!S$1,FALSE)</f>
        <v>0</v>
      </c>
      <c r="T6" s="195">
        <f>VLOOKUP($B6,'L&amp;R Bal - A Ceiling Price'!$W$8:$AV$34,'Builds Summary Grouped by Year'!T$1,FALSE)</f>
        <v>0</v>
      </c>
      <c r="U6" s="195">
        <f>VLOOKUP($B6,'L&amp;R Bal - A Ceiling Price'!$W$8:$AV$34,'Builds Summary Grouped by Year'!U$1,FALSE)</f>
        <v>0</v>
      </c>
      <c r="V6" s="195">
        <f>VLOOKUP($B6,'L&amp;R Bal - A Ceiling Price'!$W$8:$AV$34,'Builds Summary Grouped by Year'!V$1,FALSE)</f>
        <v>0</v>
      </c>
      <c r="W6" s="195">
        <f>VLOOKUP($B6,'L&amp;R Bal - A Ceiling Price'!$W$8:$AV$34,'Builds Summary Grouped by Year'!W$1,FALSE)</f>
        <v>0</v>
      </c>
      <c r="X6" s="195">
        <f>VLOOKUP($B6,'L&amp;R Bal - A Ceiling Price'!$W$8:$AV$34,'Builds Summary Grouped by Year'!X$1,FALSE)</f>
        <v>0</v>
      </c>
      <c r="Y6" s="195">
        <f>VLOOKUP($B6,'L&amp;R Bal - A Ceiling Price'!$W$8:$AV$34,'Builds Summary Grouped by Year'!Y$1,FALSE)</f>
        <v>0</v>
      </c>
      <c r="Z6" s="195">
        <f>VLOOKUP($B6,'L&amp;R Bal - A Ceiling Price'!$W$8:$AV$34,'Builds Summary Grouped by Year'!Z$1,FALSE)</f>
        <v>0</v>
      </c>
      <c r="AA6" s="195">
        <f>VLOOKUP($B6,'L&amp;R Bal - A Ceiling Price'!$W$8:$AV$34,'Builds Summary Grouped by Year'!AA$1,FALSE)</f>
        <v>7.6771696510669818</v>
      </c>
    </row>
    <row r="7" spans="1:27" ht="14.45" customHeight="1" x14ac:dyDescent="0.25">
      <c r="A7" s="211" t="s">
        <v>97</v>
      </c>
      <c r="B7" s="76" t="s">
        <v>14</v>
      </c>
      <c r="C7" s="195">
        <f>-VLOOKUP($B7,'L&amp;R Bal - B Floor Price'!$W$8:$AV$34,'Builds Summary Grouped by Year'!C$1,FALSE)</f>
        <v>-59.241000000000042</v>
      </c>
      <c r="D7" s="195">
        <f>VLOOKUP($B7,'L&amp;R Bal - B Floor Price'!$W$8:$AV$34,'Builds Summary Grouped by Year'!D$1,FALSE)</f>
        <v>0</v>
      </c>
      <c r="E7" s="195">
        <f>VLOOKUP($B7,'L&amp;R Bal - B Floor Price'!$W$8:$AV$34,'Builds Summary Grouped by Year'!E$1,FALSE)</f>
        <v>0</v>
      </c>
      <c r="F7" s="195">
        <f>VLOOKUP($B7,'L&amp;R Bal - B Floor Price'!$W$8:$AV$34,'Builds Summary Grouped by Year'!F$1,FALSE)</f>
        <v>0</v>
      </c>
      <c r="G7" s="195">
        <f>VLOOKUP($B7,'L&amp;R Bal - B Floor Price'!$W$8:$AV$34,'Builds Summary Grouped by Year'!G$1,FALSE)</f>
        <v>0</v>
      </c>
      <c r="H7" s="195">
        <f>VLOOKUP($B7,'L&amp;R Bal - B Floor Price'!$W$8:$AV$34,'Builds Summary Grouped by Year'!H$1,FALSE)</f>
        <v>0</v>
      </c>
      <c r="I7" s="195">
        <f>VLOOKUP($B7,'L&amp;R Bal - B Floor Price'!$W$8:$AV$34,'Builds Summary Grouped by Year'!I$1,FALSE)</f>
        <v>0</v>
      </c>
      <c r="J7" s="195">
        <f>VLOOKUP($B7,'L&amp;R Bal - B Floor Price'!$W$8:$AV$34,'Builds Summary Grouped by Year'!J$1,FALSE)</f>
        <v>0</v>
      </c>
      <c r="K7" s="195">
        <f>VLOOKUP($B7,'L&amp;R Bal - B Floor Price'!$W$8:$AV$34,'Builds Summary Grouped by Year'!K$1,FALSE)</f>
        <v>0</v>
      </c>
      <c r="L7" s="195">
        <f>VLOOKUP($B7,'L&amp;R Bal - B Floor Price'!$W$8:$AV$34,'Builds Summary Grouped by Year'!L$1,FALSE)</f>
        <v>0</v>
      </c>
      <c r="M7" s="195">
        <f>VLOOKUP($B7,'L&amp;R Bal - B Floor Price'!$W$8:$AV$34,'Builds Summary Grouped by Year'!M$1,FALSE)</f>
        <v>0</v>
      </c>
      <c r="N7" s="195">
        <f>VLOOKUP($B7,'L&amp;R Bal - B Floor Price'!$W$8:$AV$34,'Builds Summary Grouped by Year'!N$1,FALSE)</f>
        <v>0</v>
      </c>
      <c r="O7" s="195">
        <f>VLOOKUP($B7,'L&amp;R Bal - B Floor Price'!$W$8:$AV$34,'Builds Summary Grouped by Year'!O$1,FALSE)</f>
        <v>0</v>
      </c>
      <c r="P7" s="195">
        <f>VLOOKUP($B7,'L&amp;R Bal - B Floor Price'!$W$8:$AV$34,'Builds Summary Grouped by Year'!P$1,FALSE)</f>
        <v>15</v>
      </c>
      <c r="Q7" s="195">
        <f>VLOOKUP($B7,'L&amp;R Bal - B Floor Price'!$W$8:$AV$34,'Builds Summary Grouped by Year'!Q$1,FALSE)</f>
        <v>0</v>
      </c>
      <c r="R7" s="195">
        <f>VLOOKUP($B7,'L&amp;R Bal - B Floor Price'!$W$8:$AV$34,'Builds Summary Grouped by Year'!R$1,FALSE)</f>
        <v>0</v>
      </c>
      <c r="S7" s="195">
        <f>VLOOKUP($B7,'L&amp;R Bal - B Floor Price'!$W$8:$AV$34,'Builds Summary Grouped by Year'!S$1,FALSE)</f>
        <v>0</v>
      </c>
      <c r="T7" s="195">
        <f>VLOOKUP($B7,'L&amp;R Bal - B Floor Price'!$W$8:$AV$34,'Builds Summary Grouped by Year'!T$1,FALSE)</f>
        <v>0</v>
      </c>
      <c r="U7" s="195">
        <f>VLOOKUP($B7,'L&amp;R Bal - B Floor Price'!$W$8:$AV$34,'Builds Summary Grouped by Year'!U$1,FALSE)</f>
        <v>0</v>
      </c>
      <c r="V7" s="195">
        <f>VLOOKUP($B7,'L&amp;R Bal - B Floor Price'!$W$8:$AV$34,'Builds Summary Grouped by Year'!V$1,FALSE)</f>
        <v>0</v>
      </c>
      <c r="W7" s="195">
        <f>VLOOKUP($B7,'L&amp;R Bal - B Floor Price'!$W$8:$AV$34,'Builds Summary Grouped by Year'!W$1,FALSE)</f>
        <v>0</v>
      </c>
      <c r="X7" s="195">
        <f>VLOOKUP($B7,'L&amp;R Bal - B Floor Price'!$W$8:$AV$34,'Builds Summary Grouped by Year'!X$1,FALSE)</f>
        <v>0</v>
      </c>
      <c r="Y7" s="195">
        <f>VLOOKUP($B7,'L&amp;R Bal - B Floor Price'!$W$8:$AV$34,'Builds Summary Grouped by Year'!Y$1,FALSE)</f>
        <v>0</v>
      </c>
      <c r="Z7" s="195">
        <f>VLOOKUP($B7,'L&amp;R Bal - B Floor Price'!$W$8:$AV$34,'Builds Summary Grouped by Year'!Z$1,FALSE)</f>
        <v>0</v>
      </c>
      <c r="AA7" s="195">
        <f>VLOOKUP($B7,'L&amp;R Bal - B Floor Price'!$W$8:$AV$34,'Builds Summary Grouped by Year'!AA$1,FALSE)</f>
        <v>7.066163160635754</v>
      </c>
    </row>
    <row r="8" spans="1:27" ht="14.45" customHeight="1" x14ac:dyDescent="0.25">
      <c r="A8" s="211" t="s">
        <v>132</v>
      </c>
      <c r="B8" s="76" t="s">
        <v>14</v>
      </c>
      <c r="C8" s="195">
        <f>-VLOOKUP($B8,'L&amp;R Bal - C Limited Emissions'!$X$8:$AW$34,'Builds Summary Grouped by Year'!C$1,FALSE)</f>
        <v>-25.241000000000042</v>
      </c>
      <c r="D8" s="195">
        <f>VLOOKUP($B8,'L&amp;R Bal - C Limited Emissions'!$X$8:$AW$34,'Builds Summary Grouped by Year'!D$1,FALSE)</f>
        <v>2.9178082191780823</v>
      </c>
      <c r="E8" s="195">
        <f>VLOOKUP($B8,'L&amp;R Bal - C Limited Emissions'!$X$8:$AW$34,'Builds Summary Grouped by Year'!E$1,FALSE)</f>
        <v>0</v>
      </c>
      <c r="F8" s="195">
        <f>VLOOKUP($B8,'L&amp;R Bal - C Limited Emissions'!$X$8:$AW$34,'Builds Summary Grouped by Year'!F$1,FALSE)</f>
        <v>0</v>
      </c>
      <c r="G8" s="195">
        <f>VLOOKUP($B8,'L&amp;R Bal - C Limited Emissions'!$X$8:$AW$34,'Builds Summary Grouped by Year'!G$1,FALSE)</f>
        <v>0</v>
      </c>
      <c r="H8" s="195">
        <f>VLOOKUP($B8,'L&amp;R Bal - C Limited Emissions'!$X$8:$AW$34,'Builds Summary Grouped by Year'!H$1,FALSE)</f>
        <v>0</v>
      </c>
      <c r="I8" s="195">
        <f>VLOOKUP($B8,'L&amp;R Bal - C Limited Emissions'!$X$8:$AW$34,'Builds Summary Grouped by Year'!I$1,FALSE)</f>
        <v>0</v>
      </c>
      <c r="J8" s="195">
        <f>VLOOKUP($B8,'L&amp;R Bal - C Limited Emissions'!$X$8:$AW$34,'Builds Summary Grouped by Year'!J$1,FALSE)</f>
        <v>0</v>
      </c>
      <c r="K8" s="195">
        <f>VLOOKUP($B8,'L&amp;R Bal - C Limited Emissions'!$X$8:$AW$34,'Builds Summary Grouped by Year'!K$1,FALSE)</f>
        <v>0</v>
      </c>
      <c r="L8" s="195">
        <f>VLOOKUP($B8,'L&amp;R Bal - C Limited Emissions'!$X$8:$AW$34,'Builds Summary Grouped by Year'!L$1,FALSE)</f>
        <v>0</v>
      </c>
      <c r="M8" s="195">
        <f>VLOOKUP($B8,'L&amp;R Bal - C Limited Emissions'!$X$8:$AW$34,'Builds Summary Grouped by Year'!M$1,FALSE)</f>
        <v>0</v>
      </c>
      <c r="N8" s="195">
        <f>VLOOKUP($B8,'L&amp;R Bal - C Limited Emissions'!$X$8:$AW$34,'Builds Summary Grouped by Year'!N$1,FALSE)</f>
        <v>0</v>
      </c>
      <c r="O8" s="195">
        <f>VLOOKUP($B8,'L&amp;R Bal - C Limited Emissions'!$X$8:$AW$34,'Builds Summary Grouped by Year'!O$1,FALSE)</f>
        <v>0</v>
      </c>
      <c r="P8" s="195">
        <f>VLOOKUP($B8,'L&amp;R Bal - C Limited Emissions'!$X$8:$AW$34,'Builds Summary Grouped by Year'!P$1,FALSE)</f>
        <v>0</v>
      </c>
      <c r="Q8" s="195">
        <f>VLOOKUP($B8,'L&amp;R Bal - C Limited Emissions'!$X$8:$AW$34,'Builds Summary Grouped by Year'!Q$1,FALSE)</f>
        <v>24</v>
      </c>
      <c r="R8" s="195">
        <f>VLOOKUP($B8,'L&amp;R Bal - C Limited Emissions'!$X$8:$AW$34,'Builds Summary Grouped by Year'!R$1,FALSE)</f>
        <v>0</v>
      </c>
      <c r="S8" s="195">
        <f>VLOOKUP($B8,'L&amp;R Bal - C Limited Emissions'!$X$8:$AW$34,'Builds Summary Grouped by Year'!S$1,FALSE)</f>
        <v>0</v>
      </c>
      <c r="T8" s="195">
        <f>VLOOKUP($B8,'L&amp;R Bal - C Limited Emissions'!$X$8:$AW$34,'Builds Summary Grouped by Year'!T$1,FALSE)</f>
        <v>0</v>
      </c>
      <c r="U8" s="195">
        <f>VLOOKUP($B8,'L&amp;R Bal - C Limited Emissions'!$X$8:$AW$34,'Builds Summary Grouped by Year'!U$1,FALSE)</f>
        <v>10</v>
      </c>
      <c r="V8" s="195">
        <f>VLOOKUP($B8,'L&amp;R Bal - C Limited Emissions'!$X$8:$AW$34,'Builds Summary Grouped by Year'!V$1,FALSE)</f>
        <v>0</v>
      </c>
      <c r="W8" s="195">
        <f>VLOOKUP($B8,'L&amp;R Bal - C Limited Emissions'!$X$8:$AW$34,'Builds Summary Grouped by Year'!W$1,FALSE)</f>
        <v>0</v>
      </c>
      <c r="X8" s="195">
        <f>VLOOKUP($B8,'L&amp;R Bal - C Limited Emissions'!$X$8:$AW$34,'Builds Summary Grouped by Year'!X$1,FALSE)</f>
        <v>0</v>
      </c>
      <c r="Y8" s="195">
        <f>VLOOKUP($B8,'L&amp;R Bal - C Limited Emissions'!$X$8:$AW$34,'Builds Summary Grouped by Year'!Y$1,FALSE)</f>
        <v>34</v>
      </c>
      <c r="Z8" s="195">
        <f>VLOOKUP($B8,'L&amp;R Bal - C Limited Emissions'!$X$8:$AW$34,'Builds Summary Grouped by Year'!Z$1,FALSE)</f>
        <v>0</v>
      </c>
      <c r="AA8" s="195">
        <f>VLOOKUP($B8,'L&amp;R Bal - C Limited Emissions'!$X$8:$AW$34,'Builds Summary Grouped by Year'!AA$1,FALSE)</f>
        <v>11.414279601226617</v>
      </c>
    </row>
    <row r="9" spans="1:27" ht="14.45" customHeight="1" x14ac:dyDescent="0.25">
      <c r="A9" s="211" t="s">
        <v>130</v>
      </c>
      <c r="B9" s="76" t="s">
        <v>14</v>
      </c>
      <c r="C9" s="195">
        <f>-VLOOKUP($B9,'L&amp;R Bal - D RNG NA'!$W$8:$AV$34,'Builds Summary Grouped by Year'!C$1,FALSE)</f>
        <v>-59.241000000000042</v>
      </c>
      <c r="D9" s="195">
        <f>VLOOKUP($B9,'L&amp;R Bal - D RNG NA'!$W$8:$AV$34,'Builds Summary Grouped by Year'!D$1,FALSE)</f>
        <v>0</v>
      </c>
      <c r="E9" s="195">
        <f>VLOOKUP($B9,'L&amp;R Bal - D RNG NA'!$W$8:$AV$34,'Builds Summary Grouped by Year'!E$1,FALSE)</f>
        <v>0</v>
      </c>
      <c r="F9" s="195">
        <f>VLOOKUP($B9,'L&amp;R Bal - D RNG NA'!$W$8:$AV$34,'Builds Summary Grouped by Year'!F$1,FALSE)</f>
        <v>0</v>
      </c>
      <c r="G9" s="195">
        <f>VLOOKUP($B9,'L&amp;R Bal - D RNG NA'!$W$8:$AV$34,'Builds Summary Grouped by Year'!G$1,FALSE)</f>
        <v>0</v>
      </c>
      <c r="H9" s="195">
        <f>VLOOKUP($B9,'L&amp;R Bal - D RNG NA'!$W$8:$AV$34,'Builds Summary Grouped by Year'!H$1,FALSE)</f>
        <v>0</v>
      </c>
      <c r="I9" s="195">
        <f>VLOOKUP($B9,'L&amp;R Bal - D RNG NA'!$W$8:$AV$34,'Builds Summary Grouped by Year'!I$1,FALSE)</f>
        <v>0</v>
      </c>
      <c r="J9" s="195">
        <f>VLOOKUP($B9,'L&amp;R Bal - D RNG NA'!$W$8:$AV$34,'Builds Summary Grouped by Year'!J$1,FALSE)</f>
        <v>0</v>
      </c>
      <c r="K9" s="195">
        <f>VLOOKUP($B9,'L&amp;R Bal - D RNG NA'!$W$8:$AV$34,'Builds Summary Grouped by Year'!K$1,FALSE)</f>
        <v>0</v>
      </c>
      <c r="L9" s="195">
        <f>VLOOKUP($B9,'L&amp;R Bal - D RNG NA'!$W$8:$AV$34,'Builds Summary Grouped by Year'!L$1,FALSE)</f>
        <v>0</v>
      </c>
      <c r="M9" s="195">
        <f>VLOOKUP($B9,'L&amp;R Bal - D RNG NA'!$W$8:$AV$34,'Builds Summary Grouped by Year'!M$1,FALSE)</f>
        <v>0</v>
      </c>
      <c r="N9" s="195">
        <f>VLOOKUP($B9,'L&amp;R Bal - D RNG NA'!$W$8:$AV$34,'Builds Summary Grouped by Year'!N$1,FALSE)</f>
        <v>0</v>
      </c>
      <c r="O9" s="195">
        <f>VLOOKUP($B9,'L&amp;R Bal - D RNG NA'!$W$8:$AV$34,'Builds Summary Grouped by Year'!O$1,FALSE)</f>
        <v>0</v>
      </c>
      <c r="P9" s="195">
        <f>VLOOKUP($B9,'L&amp;R Bal - D RNG NA'!$W$8:$AV$34,'Builds Summary Grouped by Year'!P$1,FALSE)</f>
        <v>15</v>
      </c>
      <c r="Q9" s="195">
        <f>VLOOKUP($B9,'L&amp;R Bal - D RNG NA'!$W$8:$AV$34,'Builds Summary Grouped by Year'!Q$1,FALSE)</f>
        <v>0</v>
      </c>
      <c r="R9" s="195">
        <f>VLOOKUP($B9,'L&amp;R Bal - D RNG NA'!$W$8:$AV$34,'Builds Summary Grouped by Year'!R$1,FALSE)</f>
        <v>0</v>
      </c>
      <c r="S9" s="195">
        <f>VLOOKUP($B9,'L&amp;R Bal - D RNG NA'!$W$8:$AV$34,'Builds Summary Grouped by Year'!S$1,FALSE)</f>
        <v>0</v>
      </c>
      <c r="T9" s="195">
        <f>VLOOKUP($B9,'L&amp;R Bal - D RNG NA'!$W$8:$AV$34,'Builds Summary Grouped by Year'!T$1,FALSE)</f>
        <v>0</v>
      </c>
      <c r="U9" s="195">
        <f>VLOOKUP($B9,'L&amp;R Bal - D RNG NA'!$W$8:$AV$34,'Builds Summary Grouped by Year'!U$1,FALSE)</f>
        <v>0</v>
      </c>
      <c r="V9" s="195">
        <f>VLOOKUP($B9,'L&amp;R Bal - D RNG NA'!$W$8:$AV$34,'Builds Summary Grouped by Year'!V$1,FALSE)</f>
        <v>0</v>
      </c>
      <c r="W9" s="195">
        <f>VLOOKUP($B9,'L&amp;R Bal - D RNG NA'!$W$8:$AV$34,'Builds Summary Grouped by Year'!W$1,FALSE)</f>
        <v>0</v>
      </c>
      <c r="X9" s="195">
        <f>VLOOKUP($B9,'L&amp;R Bal - D RNG NA'!$W$8:$AV$34,'Builds Summary Grouped by Year'!X$1,FALSE)</f>
        <v>0</v>
      </c>
      <c r="Y9" s="195">
        <f>VLOOKUP($B9,'L&amp;R Bal - D RNG NA'!$W$8:$AV$34,'Builds Summary Grouped by Year'!Y$1,FALSE)</f>
        <v>0</v>
      </c>
      <c r="Z9" s="195">
        <f>VLOOKUP($B9,'L&amp;R Bal - D RNG NA'!$W$8:$AV$34,'Builds Summary Grouped by Year'!Z$1,FALSE)</f>
        <v>0</v>
      </c>
      <c r="AA9" s="195">
        <f>VLOOKUP($B9,'L&amp;R Bal - D RNG NA'!$W$8:$AV$34,'Builds Summary Grouped by Year'!AA$1,FALSE)</f>
        <v>7.3964582708260727</v>
      </c>
    </row>
    <row r="10" spans="1:27" ht="14.45" customHeight="1" x14ac:dyDescent="0.25">
      <c r="A10" s="211" t="s">
        <v>160</v>
      </c>
      <c r="B10" s="76" t="s">
        <v>14</v>
      </c>
      <c r="C10" s="195">
        <f>-VLOOKUP($B10,'L&amp;R Bal - E HHP Policy'!$X$8:$AW$34,'Builds Summary Grouped by Year'!C$1,FALSE)</f>
        <v>-59.241000000000042</v>
      </c>
      <c r="D10" s="195">
        <f>VLOOKUP($B10,'L&amp;R Bal - E HHP Policy'!$X$8:$AW$34,'Builds Summary Grouped by Year'!D$1,FALSE)</f>
        <v>0</v>
      </c>
      <c r="E10" s="195">
        <f>VLOOKUP($B10,'L&amp;R Bal - E HHP Policy'!$X$8:$AW$34,'Builds Summary Grouped by Year'!E$1,FALSE)</f>
        <v>0</v>
      </c>
      <c r="F10" s="195">
        <f>VLOOKUP($B10,'L&amp;R Bal - E HHP Policy'!$X$8:$AW$34,'Builds Summary Grouped by Year'!F$1,FALSE)</f>
        <v>0</v>
      </c>
      <c r="G10" s="195">
        <f>VLOOKUP($B10,'L&amp;R Bal - E HHP Policy'!$X$8:$AW$34,'Builds Summary Grouped by Year'!G$1,FALSE)</f>
        <v>0</v>
      </c>
      <c r="H10" s="195">
        <f>VLOOKUP($B10,'L&amp;R Bal - E HHP Policy'!$X$8:$AW$34,'Builds Summary Grouped by Year'!H$1,FALSE)</f>
        <v>0</v>
      </c>
      <c r="I10" s="195">
        <f>VLOOKUP($B10,'L&amp;R Bal - E HHP Policy'!$X$8:$AW$34,'Builds Summary Grouped by Year'!I$1,FALSE)</f>
        <v>0</v>
      </c>
      <c r="J10" s="195">
        <f>VLOOKUP($B10,'L&amp;R Bal - E HHP Policy'!$X$8:$AW$34,'Builds Summary Grouped by Year'!J$1,FALSE)</f>
        <v>0</v>
      </c>
      <c r="K10" s="195">
        <f>VLOOKUP($B10,'L&amp;R Bal - E HHP Policy'!$X$8:$AW$34,'Builds Summary Grouped by Year'!K$1,FALSE)</f>
        <v>0</v>
      </c>
      <c r="L10" s="195">
        <f>VLOOKUP($B10,'L&amp;R Bal - E HHP Policy'!$X$8:$AW$34,'Builds Summary Grouped by Year'!L$1,FALSE)</f>
        <v>0</v>
      </c>
      <c r="M10" s="195">
        <f>VLOOKUP($B10,'L&amp;R Bal - E HHP Policy'!$X$8:$AW$34,'Builds Summary Grouped by Year'!M$1,FALSE)</f>
        <v>0</v>
      </c>
      <c r="N10" s="195">
        <f>VLOOKUP($B10,'L&amp;R Bal - E HHP Policy'!$X$8:$AW$34,'Builds Summary Grouped by Year'!N$1,FALSE)</f>
        <v>0</v>
      </c>
      <c r="O10" s="195">
        <f>VLOOKUP($B10,'L&amp;R Bal - E HHP Policy'!$X$8:$AW$34,'Builds Summary Grouped by Year'!O$1,FALSE)</f>
        <v>0</v>
      </c>
      <c r="P10" s="195">
        <f>VLOOKUP($B10,'L&amp;R Bal - E HHP Policy'!$X$8:$AW$34,'Builds Summary Grouped by Year'!P$1,FALSE)</f>
        <v>15</v>
      </c>
      <c r="Q10" s="195">
        <f>VLOOKUP($B10,'L&amp;R Bal - E HHP Policy'!$X$8:$AW$34,'Builds Summary Grouped by Year'!Q$1,FALSE)</f>
        <v>0</v>
      </c>
      <c r="R10" s="195">
        <f>VLOOKUP($B10,'L&amp;R Bal - E HHP Policy'!$X$8:$AW$34,'Builds Summary Grouped by Year'!R$1,FALSE)</f>
        <v>0</v>
      </c>
      <c r="S10" s="195">
        <f>VLOOKUP($B10,'L&amp;R Bal - E HHP Policy'!$X$8:$AW$34,'Builds Summary Grouped by Year'!S$1,FALSE)</f>
        <v>0</v>
      </c>
      <c r="T10" s="195">
        <f>VLOOKUP($B10,'L&amp;R Bal - E HHP Policy'!$X$8:$AW$34,'Builds Summary Grouped by Year'!T$1,FALSE)</f>
        <v>0</v>
      </c>
      <c r="U10" s="195">
        <f>VLOOKUP($B10,'L&amp;R Bal - E HHP Policy'!$X$8:$AW$34,'Builds Summary Grouped by Year'!U$1,FALSE)</f>
        <v>0</v>
      </c>
      <c r="V10" s="195">
        <f>VLOOKUP($B10,'L&amp;R Bal - E HHP Policy'!$X$8:$AW$34,'Builds Summary Grouped by Year'!V$1,FALSE)</f>
        <v>0</v>
      </c>
      <c r="W10" s="195">
        <f>VLOOKUP($B10,'L&amp;R Bal - E HHP Policy'!$X$8:$AW$34,'Builds Summary Grouped by Year'!W$1,FALSE)</f>
        <v>0</v>
      </c>
      <c r="X10" s="195">
        <f>VLOOKUP($B10,'L&amp;R Bal - E HHP Policy'!$X$8:$AW$34,'Builds Summary Grouped by Year'!X$1,FALSE)</f>
        <v>0</v>
      </c>
      <c r="Y10" s="195">
        <f>VLOOKUP($B10,'L&amp;R Bal - E HHP Policy'!$X$8:$AW$34,'Builds Summary Grouped by Year'!Y$1,FALSE)</f>
        <v>0</v>
      </c>
      <c r="Z10" s="195">
        <f>VLOOKUP($B10,'L&amp;R Bal - E HHP Policy'!$X$8:$AW$34,'Builds Summary Grouped by Year'!Z$1,FALSE)</f>
        <v>1.2440389531754827</v>
      </c>
      <c r="AA10" s="195">
        <f>VLOOKUP($B10,'L&amp;R Bal - E HHP Policy'!$X$8:$AW$34,'Builds Summary Grouped by Year'!AA$1,FALSE)</f>
        <v>5.7924745744922319</v>
      </c>
    </row>
    <row r="11" spans="1:27" ht="14.45" customHeight="1" x14ac:dyDescent="0.25">
      <c r="A11" s="211" t="s">
        <v>161</v>
      </c>
      <c r="B11" s="76" t="s">
        <v>14</v>
      </c>
      <c r="C11" s="195">
        <f>-VLOOKUP($B11,'L&amp;R Bal - F No Gas Growth'!$W$8:$AV$34,'Builds Summary Grouped by Year'!C$1,FALSE)</f>
        <v>-59.241000000000042</v>
      </c>
      <c r="D11" s="195">
        <f>VLOOKUP($B11,'L&amp;R Bal - F No Gas Growth'!$W$8:$AV$34,'Builds Summary Grouped by Year'!D$1,FALSE)</f>
        <v>0</v>
      </c>
      <c r="E11" s="195">
        <f>VLOOKUP($B11,'L&amp;R Bal - F No Gas Growth'!$W$8:$AV$34,'Builds Summary Grouped by Year'!E$1,FALSE)</f>
        <v>0</v>
      </c>
      <c r="F11" s="195">
        <f>VLOOKUP($B11,'L&amp;R Bal - F No Gas Growth'!$W$8:$AV$34,'Builds Summary Grouped by Year'!F$1,FALSE)</f>
        <v>0</v>
      </c>
      <c r="G11" s="195">
        <f>VLOOKUP($B11,'L&amp;R Bal - F No Gas Growth'!$W$8:$AV$34,'Builds Summary Grouped by Year'!G$1,FALSE)</f>
        <v>0</v>
      </c>
      <c r="H11" s="195">
        <f>VLOOKUP($B11,'L&amp;R Bal - F No Gas Growth'!$W$8:$AV$34,'Builds Summary Grouped by Year'!H$1,FALSE)</f>
        <v>0</v>
      </c>
      <c r="I11" s="195">
        <f>VLOOKUP($B11,'L&amp;R Bal - F No Gas Growth'!$W$8:$AV$34,'Builds Summary Grouped by Year'!I$1,FALSE)</f>
        <v>0</v>
      </c>
      <c r="J11" s="195">
        <f>VLOOKUP($B11,'L&amp;R Bal - F No Gas Growth'!$W$8:$AV$34,'Builds Summary Grouped by Year'!J$1,FALSE)</f>
        <v>0</v>
      </c>
      <c r="K11" s="195">
        <f>VLOOKUP($B11,'L&amp;R Bal - F No Gas Growth'!$W$8:$AV$34,'Builds Summary Grouped by Year'!K$1,FALSE)</f>
        <v>0</v>
      </c>
      <c r="L11" s="195">
        <f>VLOOKUP($B11,'L&amp;R Bal - F No Gas Growth'!$W$8:$AV$34,'Builds Summary Grouped by Year'!L$1,FALSE)</f>
        <v>0</v>
      </c>
      <c r="M11" s="195">
        <f>VLOOKUP($B11,'L&amp;R Bal - F No Gas Growth'!$W$8:$AV$34,'Builds Summary Grouped by Year'!M$1,FALSE)</f>
        <v>0</v>
      </c>
      <c r="N11" s="195">
        <f>VLOOKUP($B11,'L&amp;R Bal - F No Gas Growth'!$W$8:$AV$34,'Builds Summary Grouped by Year'!N$1,FALSE)</f>
        <v>0</v>
      </c>
      <c r="O11" s="195">
        <f>VLOOKUP($B11,'L&amp;R Bal - F No Gas Growth'!$W$8:$AV$34,'Builds Summary Grouped by Year'!O$1,FALSE)</f>
        <v>0</v>
      </c>
      <c r="P11" s="195">
        <f>VLOOKUP($B11,'L&amp;R Bal - F No Gas Growth'!$W$8:$AV$34,'Builds Summary Grouped by Year'!P$1,FALSE)</f>
        <v>15</v>
      </c>
      <c r="Q11" s="195">
        <f>VLOOKUP($B11,'L&amp;R Bal - F No Gas Growth'!$W$8:$AV$34,'Builds Summary Grouped by Year'!Q$1,FALSE)</f>
        <v>0</v>
      </c>
      <c r="R11" s="195">
        <f>VLOOKUP($B11,'L&amp;R Bal - F No Gas Growth'!$W$8:$AV$34,'Builds Summary Grouped by Year'!R$1,FALSE)</f>
        <v>0</v>
      </c>
      <c r="S11" s="195">
        <f>VLOOKUP($B11,'L&amp;R Bal - F No Gas Growth'!$W$8:$AV$34,'Builds Summary Grouped by Year'!S$1,FALSE)</f>
        <v>0</v>
      </c>
      <c r="T11" s="195">
        <f>VLOOKUP($B11,'L&amp;R Bal - F No Gas Growth'!$W$8:$AV$34,'Builds Summary Grouped by Year'!T$1,FALSE)</f>
        <v>0</v>
      </c>
      <c r="U11" s="195">
        <f>VLOOKUP($B11,'L&amp;R Bal - F No Gas Growth'!$W$8:$AV$34,'Builds Summary Grouped by Year'!U$1,FALSE)</f>
        <v>0</v>
      </c>
      <c r="V11" s="195">
        <f>VLOOKUP($B11,'L&amp;R Bal - F No Gas Growth'!$W$8:$AV$34,'Builds Summary Grouped by Year'!V$1,FALSE)</f>
        <v>0</v>
      </c>
      <c r="W11" s="195">
        <f>VLOOKUP($B11,'L&amp;R Bal - F No Gas Growth'!$W$8:$AV$34,'Builds Summary Grouped by Year'!W$1,FALSE)</f>
        <v>0</v>
      </c>
      <c r="X11" s="195">
        <f>VLOOKUP($B11,'L&amp;R Bal - F No Gas Growth'!$W$8:$AV$34,'Builds Summary Grouped by Year'!X$1,FALSE)</f>
        <v>0</v>
      </c>
      <c r="Y11" s="195">
        <f>VLOOKUP($B11,'L&amp;R Bal - F No Gas Growth'!$W$8:$AV$34,'Builds Summary Grouped by Year'!Y$1,FALSE)</f>
        <v>0</v>
      </c>
      <c r="Z11" s="195">
        <f>VLOOKUP($B11,'L&amp;R Bal - F No Gas Growth'!$W$8:$AV$34,'Builds Summary Grouped by Year'!Z$1,FALSE)</f>
        <v>0</v>
      </c>
      <c r="AA11" s="195">
        <f>VLOOKUP($B11,'L&amp;R Bal - F No Gas Growth'!$W$8:$AV$34,'Builds Summary Grouped by Year'!AA$1,FALSE)</f>
        <v>6.8055408778582072</v>
      </c>
    </row>
    <row r="12" spans="1:27" ht="14.45" customHeight="1" x14ac:dyDescent="0.25">
      <c r="A12" s="211" t="s">
        <v>162</v>
      </c>
      <c r="B12" s="76" t="s">
        <v>14</v>
      </c>
      <c r="C12" s="195">
        <f>-VLOOKUP($B12,'L&amp;R Bal - Reference'!$W$8:$AV$34,'Builds Summary Grouped by Year'!C$1,FALSE)</f>
        <v>-59.241000000000042</v>
      </c>
      <c r="D12" s="195">
        <f>VLOOKUP($B12,'L&amp;R Bal - Reference'!$W$8:$AV$34,'Builds Summary Grouped by Year'!D$1,FALSE)</f>
        <v>0</v>
      </c>
      <c r="E12" s="195">
        <f>VLOOKUP($B12,'L&amp;R Bal - Reference'!$W$8:$AV$34,'Builds Summary Grouped by Year'!E$1,FALSE)</f>
        <v>0</v>
      </c>
      <c r="F12" s="195">
        <f>VLOOKUP($B12,'L&amp;R Bal - Reference'!$W$8:$AV$34,'Builds Summary Grouped by Year'!F$1,FALSE)</f>
        <v>0</v>
      </c>
      <c r="G12" s="195">
        <f>VLOOKUP($B12,'L&amp;R Bal - Reference'!$W$8:$AV$34,'Builds Summary Grouped by Year'!G$1,FALSE)</f>
        <v>0</v>
      </c>
      <c r="H12" s="195">
        <f>VLOOKUP($B12,'L&amp;R Bal - Reference'!$W$8:$AV$34,'Builds Summary Grouped by Year'!H$1,FALSE)</f>
        <v>0</v>
      </c>
      <c r="I12" s="195">
        <f>VLOOKUP($B12,'L&amp;R Bal - Reference'!$W$8:$AV$34,'Builds Summary Grouped by Year'!I$1,FALSE)</f>
        <v>0</v>
      </c>
      <c r="J12" s="195">
        <f>VLOOKUP($B12,'L&amp;R Bal - Reference'!$W$8:$AV$34,'Builds Summary Grouped by Year'!J$1,FALSE)</f>
        <v>0</v>
      </c>
      <c r="K12" s="195">
        <f>VLOOKUP($B12,'L&amp;R Bal - Reference'!$W$8:$AV$34,'Builds Summary Grouped by Year'!K$1,FALSE)</f>
        <v>0</v>
      </c>
      <c r="L12" s="195">
        <f>VLOOKUP($B12,'L&amp;R Bal - Reference'!$W$8:$AV$34,'Builds Summary Grouped by Year'!L$1,FALSE)</f>
        <v>0</v>
      </c>
      <c r="M12" s="195">
        <f>VLOOKUP($B12,'L&amp;R Bal - Reference'!$W$8:$AV$34,'Builds Summary Grouped by Year'!M$1,FALSE)</f>
        <v>0</v>
      </c>
      <c r="N12" s="195">
        <f>VLOOKUP($B12,'L&amp;R Bal - Reference'!$W$8:$AV$34,'Builds Summary Grouped by Year'!N$1,FALSE)</f>
        <v>0</v>
      </c>
      <c r="O12" s="195">
        <f>VLOOKUP($B12,'L&amp;R Bal - Reference'!$W$8:$AV$34,'Builds Summary Grouped by Year'!O$1,FALSE)</f>
        <v>0</v>
      </c>
      <c r="P12" s="195">
        <f>VLOOKUP($B12,'L&amp;R Bal - Reference'!$W$8:$AV$34,'Builds Summary Grouped by Year'!P$1,FALSE)</f>
        <v>15</v>
      </c>
      <c r="Q12" s="195">
        <f>VLOOKUP($B12,'L&amp;R Bal - Reference'!$W$8:$AV$34,'Builds Summary Grouped by Year'!Q$1,FALSE)</f>
        <v>0</v>
      </c>
      <c r="R12" s="195">
        <f>VLOOKUP($B12,'L&amp;R Bal - Reference'!$W$8:$AV$34,'Builds Summary Grouped by Year'!R$1,FALSE)</f>
        <v>0</v>
      </c>
      <c r="S12" s="195">
        <f>VLOOKUP($B12,'L&amp;R Bal - Reference'!$W$8:$AV$34,'Builds Summary Grouped by Year'!S$1,FALSE)</f>
        <v>0</v>
      </c>
      <c r="T12" s="195">
        <f>VLOOKUP($B12,'L&amp;R Bal - Reference'!$W$8:$AV$34,'Builds Summary Grouped by Year'!T$1,FALSE)</f>
        <v>0</v>
      </c>
      <c r="U12" s="195">
        <f>VLOOKUP($B12,'L&amp;R Bal - Reference'!$W$8:$AV$34,'Builds Summary Grouped by Year'!U$1,FALSE)</f>
        <v>0</v>
      </c>
      <c r="V12" s="195">
        <f>VLOOKUP($B12,'L&amp;R Bal - Reference'!$W$8:$AV$34,'Builds Summary Grouped by Year'!V$1,FALSE)</f>
        <v>0</v>
      </c>
      <c r="W12" s="195">
        <f>VLOOKUP($B12,'L&amp;R Bal - Reference'!$W$8:$AV$34,'Builds Summary Grouped by Year'!W$1,FALSE)</f>
        <v>0</v>
      </c>
      <c r="X12" s="195">
        <f>VLOOKUP($B12,'L&amp;R Bal - Reference'!$W$8:$AV$34,'Builds Summary Grouped by Year'!X$1,FALSE)</f>
        <v>0</v>
      </c>
      <c r="Y12" s="195">
        <f>VLOOKUP($B12,'L&amp;R Bal - Reference'!$W$8:$AV$34,'Builds Summary Grouped by Year'!Y$1,FALSE)</f>
        <v>0</v>
      </c>
      <c r="Z12" s="195">
        <f>VLOOKUP($B12,'L&amp;R Bal - Reference'!$W$8:$AV$34,'Builds Summary Grouped by Year'!Z$1,FALSE)</f>
        <v>0</v>
      </c>
      <c r="AA12" s="195">
        <f>VLOOKUP($B12,'L&amp;R Bal - Reference'!$W$8:$AV$34,'Builds Summary Grouped by Year'!AA$1,FALSE)</f>
        <v>7.3964582708260727</v>
      </c>
    </row>
    <row r="13" spans="1:27" ht="14.45" customHeight="1" x14ac:dyDescent="0.25">
      <c r="A13" s="211" t="s">
        <v>118</v>
      </c>
      <c r="B13" s="76" t="s">
        <v>20</v>
      </c>
      <c r="C13" s="195">
        <f>-VLOOKUP($B13,'L&amp;R Bal - Reference'!$W$8:$AV$34,'Builds Summary Grouped by Year'!C$1,FALSE)</f>
        <v>-116.41700000000003</v>
      </c>
      <c r="D13" s="195">
        <f>VLOOKUP($B13,'L&amp;R Bal - Reference'!$W$8:$AV$34,'Builds Summary Grouped by Year'!D$1,FALSE)</f>
        <v>0</v>
      </c>
      <c r="E13" s="195">
        <f>VLOOKUP($B13,'L&amp;R Bal - Reference'!$W$8:$AV$34,'Builds Summary Grouped by Year'!E$1,FALSE)</f>
        <v>0</v>
      </c>
      <c r="F13" s="195">
        <f>VLOOKUP($B13,'L&amp;R Bal - Reference'!$W$8:$AV$34,'Builds Summary Grouped by Year'!F$1,FALSE)</f>
        <v>0</v>
      </c>
      <c r="G13" s="195">
        <f>VLOOKUP($B13,'L&amp;R Bal - Reference'!$W$8:$AV$34,'Builds Summary Grouped by Year'!G$1,FALSE)</f>
        <v>0</v>
      </c>
      <c r="H13" s="195">
        <f>VLOOKUP($B13,'L&amp;R Bal - Reference'!$W$8:$AV$34,'Builds Summary Grouped by Year'!H$1,FALSE)</f>
        <v>0</v>
      </c>
      <c r="I13" s="195">
        <f>VLOOKUP($B13,'L&amp;R Bal - Reference'!$W$8:$AV$34,'Builds Summary Grouped by Year'!I$1,FALSE)</f>
        <v>0</v>
      </c>
      <c r="J13" s="195">
        <f>VLOOKUP($B13,'L&amp;R Bal - Reference'!$W$8:$AV$34,'Builds Summary Grouped by Year'!J$1,FALSE)</f>
        <v>1.095890410958904</v>
      </c>
      <c r="K13" s="195">
        <f>VLOOKUP($B13,'L&amp;R Bal - Reference'!$W$8:$AV$34,'Builds Summary Grouped by Year'!K$1,FALSE)</f>
        <v>4.74</v>
      </c>
      <c r="L13" s="195">
        <f>VLOOKUP($B13,'L&amp;R Bal - Reference'!$W$8:$AV$34,'Builds Summary Grouped by Year'!L$1,FALSE)</f>
        <v>4.74</v>
      </c>
      <c r="M13" s="195">
        <f>VLOOKUP($B13,'L&amp;R Bal - Reference'!$W$8:$AV$34,'Builds Summary Grouped by Year'!M$1,FALSE)</f>
        <v>0</v>
      </c>
      <c r="N13" s="195">
        <f>VLOOKUP($B13,'L&amp;R Bal - Reference'!$W$8:$AV$34,'Builds Summary Grouped by Year'!N$1,FALSE)</f>
        <v>9.48</v>
      </c>
      <c r="O13" s="195">
        <f>VLOOKUP($B13,'L&amp;R Bal - Reference'!$W$8:$AV$34,'Builds Summary Grouped by Year'!O$1,FALSE)</f>
        <v>30</v>
      </c>
      <c r="P13" s="195">
        <f>VLOOKUP($B13,'L&amp;R Bal - Reference'!$W$8:$AV$34,'Builds Summary Grouped by Year'!P$1,FALSE)</f>
        <v>15</v>
      </c>
      <c r="Q13" s="195">
        <f>VLOOKUP($B13,'L&amp;R Bal - Reference'!$W$8:$AV$34,'Builds Summary Grouped by Year'!Q$1,FALSE)</f>
        <v>0</v>
      </c>
      <c r="R13" s="195">
        <f>VLOOKUP($B13,'L&amp;R Bal - Reference'!$W$8:$AV$34,'Builds Summary Grouped by Year'!R$1,FALSE)</f>
        <v>43.5</v>
      </c>
      <c r="S13" s="195">
        <f>VLOOKUP($B13,'L&amp;R Bal - Reference'!$W$8:$AV$34,'Builds Summary Grouped by Year'!S$1,FALSE)</f>
        <v>9.2200000000000006</v>
      </c>
      <c r="T13" s="195">
        <f>VLOOKUP($B13,'L&amp;R Bal - Reference'!$W$8:$AV$34,'Builds Summary Grouped by Year'!T$1,FALSE)</f>
        <v>0</v>
      </c>
      <c r="U13" s="195">
        <f>VLOOKUP($B13,'L&amp;R Bal - Reference'!$W$8:$AV$34,'Builds Summary Grouped by Year'!U$1,FALSE)</f>
        <v>0</v>
      </c>
      <c r="V13" s="195">
        <f>VLOOKUP($B13,'L&amp;R Bal - Reference'!$W$8:$AV$34,'Builds Summary Grouped by Year'!V$1,FALSE)</f>
        <v>0</v>
      </c>
      <c r="W13" s="195">
        <f>VLOOKUP($B13,'L&amp;R Bal - Reference'!$W$8:$AV$34,'Builds Summary Grouped by Year'!W$1,FALSE)</f>
        <v>0</v>
      </c>
      <c r="X13" s="195">
        <f>VLOOKUP($B13,'L&amp;R Bal - Reference'!$W$8:$AV$34,'Builds Summary Grouped by Year'!X$1,FALSE)</f>
        <v>0</v>
      </c>
      <c r="Y13" s="195">
        <f>VLOOKUP($B13,'L&amp;R Bal - Reference'!$W$8:$AV$34,'Builds Summary Grouped by Year'!Y$1,FALSE)</f>
        <v>52.72</v>
      </c>
      <c r="Z13" s="195">
        <f>VLOOKUP($B13,'L&amp;R Bal - Reference'!$W$8:$AV$34,'Builds Summary Grouped by Year'!Z$1,FALSE)</f>
        <v>0</v>
      </c>
      <c r="AA13" s="195">
        <f>VLOOKUP($B13,'L&amp;R Bal - Reference'!$W$8:$AV$34,'Builds Summary Grouped by Year'!AA$1,FALSE)</f>
        <v>67.02283785083732</v>
      </c>
    </row>
    <row r="14" spans="1:27" ht="14.45" customHeight="1" x14ac:dyDescent="0.25">
      <c r="A14" s="211" t="s">
        <v>119</v>
      </c>
      <c r="B14" s="76" t="s">
        <v>20</v>
      </c>
      <c r="C14" s="195">
        <f>-VLOOKUP($B14,'L&amp;R Bal - Electrification'!$W$8:$AV$34,'Builds Summary Grouped by Year'!C$1,FALSE)</f>
        <v>-73.300000000000011</v>
      </c>
      <c r="D14" s="195">
        <f>VLOOKUP($B14,'L&amp;R Bal - Electrification'!$W$8:$AV$34,'Builds Summary Grouped by Year'!D$1,FALSE)</f>
        <v>4.3835616438356162</v>
      </c>
      <c r="E14" s="195">
        <f>VLOOKUP($B14,'L&amp;R Bal - Electrification'!$W$8:$AV$34,'Builds Summary Grouped by Year'!E$1,FALSE)</f>
        <v>2.8027397260273976</v>
      </c>
      <c r="F14" s="195">
        <f>VLOOKUP($B14,'L&amp;R Bal - Electrification'!$W$8:$AV$34,'Builds Summary Grouped by Year'!F$1,FALSE)</f>
        <v>0</v>
      </c>
      <c r="G14" s="195">
        <f>VLOOKUP($B14,'L&amp;R Bal - Electrification'!$W$8:$AV$34,'Builds Summary Grouped by Year'!G$1,FALSE)</f>
        <v>0</v>
      </c>
      <c r="H14" s="195">
        <f>VLOOKUP($B14,'L&amp;R Bal - Electrification'!$W$8:$AV$34,'Builds Summary Grouped by Year'!H$1,FALSE)</f>
        <v>2.0547945205479454</v>
      </c>
      <c r="I14" s="195">
        <f>VLOOKUP($B14,'L&amp;R Bal - Electrification'!$W$8:$AV$34,'Builds Summary Grouped by Year'!I$1,FALSE)</f>
        <v>0</v>
      </c>
      <c r="J14" s="195">
        <f>VLOOKUP($B14,'L&amp;R Bal - Electrification'!$W$8:$AV$34,'Builds Summary Grouped by Year'!J$1,FALSE)</f>
        <v>1.095890410958904</v>
      </c>
      <c r="K14" s="195">
        <f>VLOOKUP($B14,'L&amp;R Bal - Electrification'!$W$8:$AV$34,'Builds Summary Grouped by Year'!K$1,FALSE)</f>
        <v>4.74</v>
      </c>
      <c r="L14" s="195">
        <f>VLOOKUP($B14,'L&amp;R Bal - Electrification'!$W$8:$AV$34,'Builds Summary Grouped by Year'!L$1,FALSE)</f>
        <v>4.74</v>
      </c>
      <c r="M14" s="195">
        <f>VLOOKUP($B14,'L&amp;R Bal - Electrification'!$W$8:$AV$34,'Builds Summary Grouped by Year'!M$1,FALSE)</f>
        <v>0</v>
      </c>
      <c r="N14" s="195">
        <f>VLOOKUP($B14,'L&amp;R Bal - Electrification'!$W$8:$AV$34,'Builds Summary Grouped by Year'!N$1,FALSE)</f>
        <v>9.48</v>
      </c>
      <c r="O14" s="195">
        <f>VLOOKUP($B14,'L&amp;R Bal - Electrification'!$W$8:$AV$34,'Builds Summary Grouped by Year'!O$1,FALSE)</f>
        <v>30</v>
      </c>
      <c r="P14" s="195">
        <f>VLOOKUP($B14,'L&amp;R Bal - Electrification'!$W$8:$AV$34,'Builds Summary Grouped by Year'!P$1,FALSE)</f>
        <v>15</v>
      </c>
      <c r="Q14" s="195">
        <f>VLOOKUP($B14,'L&amp;R Bal - Electrification'!$W$8:$AV$34,'Builds Summary Grouped by Year'!Q$1,FALSE)</f>
        <v>20</v>
      </c>
      <c r="R14" s="195">
        <f>VLOOKUP($B14,'L&amp;R Bal - Electrification'!$W$8:$AV$34,'Builds Summary Grouped by Year'!R$1,FALSE)</f>
        <v>59</v>
      </c>
      <c r="S14" s="195">
        <f>VLOOKUP($B14,'L&amp;R Bal - Electrification'!$W$8:$AV$34,'Builds Summary Grouped by Year'!S$1,FALSE)</f>
        <v>0</v>
      </c>
      <c r="T14" s="195">
        <f>VLOOKUP($B14,'L&amp;R Bal - Electrification'!$W$8:$AV$34,'Builds Summary Grouped by Year'!T$1,FALSE)</f>
        <v>0</v>
      </c>
      <c r="U14" s="195">
        <f>VLOOKUP($B14,'L&amp;R Bal - Electrification'!$W$8:$AV$34,'Builds Summary Grouped by Year'!U$1,FALSE)</f>
        <v>10</v>
      </c>
      <c r="V14" s="195">
        <f>VLOOKUP($B14,'L&amp;R Bal - Electrification'!$W$8:$AV$34,'Builds Summary Grouped by Year'!V$1,FALSE)</f>
        <v>8</v>
      </c>
      <c r="W14" s="195">
        <f>VLOOKUP($B14,'L&amp;R Bal - Electrification'!$W$8:$AV$34,'Builds Summary Grouped by Year'!W$1,FALSE)</f>
        <v>0</v>
      </c>
      <c r="X14" s="195">
        <f>VLOOKUP($B14,'L&amp;R Bal - Electrification'!$W$8:$AV$34,'Builds Summary Grouped by Year'!X$1,FALSE)</f>
        <v>0</v>
      </c>
      <c r="Y14" s="195">
        <f>VLOOKUP($B14,'L&amp;R Bal - Electrification'!$W$8:$AV$34,'Builds Summary Grouped by Year'!Y$1,FALSE)</f>
        <v>97</v>
      </c>
      <c r="Z14" s="195">
        <f>VLOOKUP($B14,'L&amp;R Bal - Electrification'!$W$8:$AV$34,'Builds Summary Grouped by Year'!Z$1,FALSE)</f>
        <v>125.29027642410212</v>
      </c>
      <c r="AA14" s="195">
        <f>VLOOKUP($B14,'L&amp;R Bal - Electrification'!$W$8:$AV$34,'Builds Summary Grouped by Year'!AA$1,FALSE)</f>
        <v>78.430601915652261</v>
      </c>
    </row>
    <row r="15" spans="1:27" ht="14.45" customHeight="1" x14ac:dyDescent="0.25">
      <c r="A15" s="211" t="s">
        <v>98</v>
      </c>
      <c r="B15" s="76" t="s">
        <v>20</v>
      </c>
      <c r="C15" s="195">
        <f>-VLOOKUP($B15,'L&amp;R Bal - A Ceiling Price'!$W$8:$AV$34,'Builds Summary Grouped by Year'!C$1,FALSE)</f>
        <v>-120.49700000000001</v>
      </c>
      <c r="D15" s="195">
        <f>VLOOKUP($B15,'L&amp;R Bal - A Ceiling Price'!$W$8:$AV$34,'Builds Summary Grouped by Year'!D$1,FALSE)</f>
        <v>4.3835616438356162</v>
      </c>
      <c r="E15" s="195">
        <f>VLOOKUP($B15,'L&amp;R Bal - A Ceiling Price'!$W$8:$AV$34,'Builds Summary Grouped by Year'!E$1,FALSE)</f>
        <v>2.8027397260273976</v>
      </c>
      <c r="F15" s="195">
        <f>VLOOKUP($B15,'L&amp;R Bal - A Ceiling Price'!$W$8:$AV$34,'Builds Summary Grouped by Year'!F$1,FALSE)</f>
        <v>0</v>
      </c>
      <c r="G15" s="195">
        <f>VLOOKUP($B15,'L&amp;R Bal - A Ceiling Price'!$W$8:$AV$34,'Builds Summary Grouped by Year'!G$1,FALSE)</f>
        <v>0</v>
      </c>
      <c r="H15" s="195">
        <f>VLOOKUP($B15,'L&amp;R Bal - A Ceiling Price'!$W$8:$AV$34,'Builds Summary Grouped by Year'!H$1,FALSE)</f>
        <v>2.0547945205479454</v>
      </c>
      <c r="I15" s="195">
        <f>VLOOKUP($B15,'L&amp;R Bal - A Ceiling Price'!$W$8:$AV$34,'Builds Summary Grouped by Year'!I$1,FALSE)</f>
        <v>0</v>
      </c>
      <c r="J15" s="195">
        <f>VLOOKUP($B15,'L&amp;R Bal - A Ceiling Price'!$W$8:$AV$34,'Builds Summary Grouped by Year'!J$1,FALSE)</f>
        <v>1.095890410958904</v>
      </c>
      <c r="K15" s="195">
        <f>VLOOKUP($B15,'L&amp;R Bal - A Ceiling Price'!$W$8:$AV$34,'Builds Summary Grouped by Year'!K$1,FALSE)</f>
        <v>4.74</v>
      </c>
      <c r="L15" s="195">
        <f>VLOOKUP($B15,'L&amp;R Bal - A Ceiling Price'!$W$8:$AV$34,'Builds Summary Grouped by Year'!L$1,FALSE)</f>
        <v>4.74</v>
      </c>
      <c r="M15" s="195">
        <f>VLOOKUP($B15,'L&amp;R Bal - A Ceiling Price'!$W$8:$AV$34,'Builds Summary Grouped by Year'!M$1,FALSE)</f>
        <v>0</v>
      </c>
      <c r="N15" s="195">
        <f>VLOOKUP($B15,'L&amp;R Bal - A Ceiling Price'!$W$8:$AV$34,'Builds Summary Grouped by Year'!N$1,FALSE)</f>
        <v>9.48</v>
      </c>
      <c r="O15" s="195">
        <f>VLOOKUP($B15,'L&amp;R Bal - A Ceiling Price'!$W$8:$AV$34,'Builds Summary Grouped by Year'!O$1,FALSE)</f>
        <v>30</v>
      </c>
      <c r="P15" s="195">
        <f>VLOOKUP($B15,'L&amp;R Bal - A Ceiling Price'!$W$8:$AV$34,'Builds Summary Grouped by Year'!P$1,FALSE)</f>
        <v>15</v>
      </c>
      <c r="Q15" s="195">
        <f>VLOOKUP($B15,'L&amp;R Bal - A Ceiling Price'!$W$8:$AV$34,'Builds Summary Grouped by Year'!Q$1,FALSE)</f>
        <v>0</v>
      </c>
      <c r="R15" s="195">
        <f>VLOOKUP($B15,'L&amp;R Bal - A Ceiling Price'!$W$8:$AV$34,'Builds Summary Grouped by Year'!R$1,FALSE)</f>
        <v>39.42</v>
      </c>
      <c r="S15" s="195">
        <f>VLOOKUP($B15,'L&amp;R Bal - A Ceiling Price'!$W$8:$AV$34,'Builds Summary Grouped by Year'!S$1,FALSE)</f>
        <v>9.2200000000000006</v>
      </c>
      <c r="T15" s="195">
        <f>VLOOKUP($B15,'L&amp;R Bal - A Ceiling Price'!$W$8:$AV$34,'Builds Summary Grouped by Year'!T$1,FALSE)</f>
        <v>0</v>
      </c>
      <c r="U15" s="195">
        <f>VLOOKUP($B15,'L&amp;R Bal - A Ceiling Price'!$W$8:$AV$34,'Builds Summary Grouped by Year'!U$1,FALSE)</f>
        <v>0</v>
      </c>
      <c r="V15" s="195">
        <f>VLOOKUP($B15,'L&amp;R Bal - A Ceiling Price'!$W$8:$AV$34,'Builds Summary Grouped by Year'!V$1,FALSE)</f>
        <v>0</v>
      </c>
      <c r="W15" s="195">
        <f>VLOOKUP($B15,'L&amp;R Bal - A Ceiling Price'!$W$8:$AV$34,'Builds Summary Grouped by Year'!W$1,FALSE)</f>
        <v>0</v>
      </c>
      <c r="X15" s="195">
        <f>VLOOKUP($B15,'L&amp;R Bal - A Ceiling Price'!$W$8:$AV$34,'Builds Summary Grouped by Year'!X$1,FALSE)</f>
        <v>0</v>
      </c>
      <c r="Y15" s="195">
        <f>VLOOKUP($B15,'L&amp;R Bal - A Ceiling Price'!$W$8:$AV$34,'Builds Summary Grouped by Year'!Y$1,FALSE)</f>
        <v>48.64</v>
      </c>
      <c r="Z15" s="195">
        <f>VLOOKUP($B15,'L&amp;R Bal - A Ceiling Price'!$W$8:$AV$34,'Builds Summary Grouped by Year'!Z$1,FALSE)</f>
        <v>0</v>
      </c>
      <c r="AA15" s="195">
        <f>VLOOKUP($B15,'L&amp;R Bal - A Ceiling Price'!$W$8:$AV$34,'Builds Summary Grouped by Year'!AA$1,FALSE)</f>
        <v>69.103842242261777</v>
      </c>
    </row>
    <row r="16" spans="1:27" ht="14.45" customHeight="1" x14ac:dyDescent="0.25">
      <c r="A16" s="211" t="s">
        <v>97</v>
      </c>
      <c r="B16" s="76" t="s">
        <v>20</v>
      </c>
      <c r="C16" s="195">
        <f>-VLOOKUP($B16,'L&amp;R Bal - B Floor Price'!$W$8:$AV$34,'Builds Summary Grouped by Year'!C$1,FALSE)</f>
        <v>-108.91700000000003</v>
      </c>
      <c r="D16" s="195">
        <f>VLOOKUP($B16,'L&amp;R Bal - B Floor Price'!$W$8:$AV$34,'Builds Summary Grouped by Year'!D$1,FALSE)</f>
        <v>0</v>
      </c>
      <c r="E16" s="195">
        <f>VLOOKUP($B16,'L&amp;R Bal - B Floor Price'!$W$8:$AV$34,'Builds Summary Grouped by Year'!E$1,FALSE)</f>
        <v>0</v>
      </c>
      <c r="F16" s="195">
        <f>VLOOKUP($B16,'L&amp;R Bal - B Floor Price'!$W$8:$AV$34,'Builds Summary Grouped by Year'!F$1,FALSE)</f>
        <v>0</v>
      </c>
      <c r="G16" s="195">
        <f>VLOOKUP($B16,'L&amp;R Bal - B Floor Price'!$W$8:$AV$34,'Builds Summary Grouped by Year'!G$1,FALSE)</f>
        <v>0</v>
      </c>
      <c r="H16" s="195">
        <f>VLOOKUP($B16,'L&amp;R Bal - B Floor Price'!$W$8:$AV$34,'Builds Summary Grouped by Year'!H$1,FALSE)</f>
        <v>0</v>
      </c>
      <c r="I16" s="195">
        <f>VLOOKUP($B16,'L&amp;R Bal - B Floor Price'!$W$8:$AV$34,'Builds Summary Grouped by Year'!I$1,FALSE)</f>
        <v>0</v>
      </c>
      <c r="J16" s="195">
        <f>VLOOKUP($B16,'L&amp;R Bal - B Floor Price'!$W$8:$AV$34,'Builds Summary Grouped by Year'!J$1,FALSE)</f>
        <v>1.095890410958904</v>
      </c>
      <c r="K16" s="195">
        <f>VLOOKUP($B16,'L&amp;R Bal - B Floor Price'!$W$8:$AV$34,'Builds Summary Grouped by Year'!K$1,FALSE)</f>
        <v>4.74</v>
      </c>
      <c r="L16" s="195">
        <f>VLOOKUP($B16,'L&amp;R Bal - B Floor Price'!$W$8:$AV$34,'Builds Summary Grouped by Year'!L$1,FALSE)</f>
        <v>4.74</v>
      </c>
      <c r="M16" s="195">
        <f>VLOOKUP($B16,'L&amp;R Bal - B Floor Price'!$W$8:$AV$34,'Builds Summary Grouped by Year'!M$1,FALSE)</f>
        <v>0</v>
      </c>
      <c r="N16" s="195">
        <f>VLOOKUP($B16,'L&amp;R Bal - B Floor Price'!$W$8:$AV$34,'Builds Summary Grouped by Year'!N$1,FALSE)</f>
        <v>9.48</v>
      </c>
      <c r="O16" s="195">
        <f>VLOOKUP($B16,'L&amp;R Bal - B Floor Price'!$W$8:$AV$34,'Builds Summary Grouped by Year'!O$1,FALSE)</f>
        <v>30</v>
      </c>
      <c r="P16" s="195">
        <f>VLOOKUP($B16,'L&amp;R Bal - B Floor Price'!$W$8:$AV$34,'Builds Summary Grouped by Year'!P$1,FALSE)</f>
        <v>15</v>
      </c>
      <c r="Q16" s="195">
        <f>VLOOKUP($B16,'L&amp;R Bal - B Floor Price'!$W$8:$AV$34,'Builds Summary Grouped by Year'!Q$1,FALSE)</f>
        <v>0</v>
      </c>
      <c r="R16" s="195">
        <f>VLOOKUP($B16,'L&amp;R Bal - B Floor Price'!$W$8:$AV$34,'Builds Summary Grouped by Year'!R$1,FALSE)</f>
        <v>51</v>
      </c>
      <c r="S16" s="195">
        <f>VLOOKUP($B16,'L&amp;R Bal - B Floor Price'!$W$8:$AV$34,'Builds Summary Grouped by Year'!S$1,FALSE)</f>
        <v>9.2200000000000006</v>
      </c>
      <c r="T16" s="195">
        <f>VLOOKUP($B16,'L&amp;R Bal - B Floor Price'!$W$8:$AV$34,'Builds Summary Grouped by Year'!T$1,FALSE)</f>
        <v>0</v>
      </c>
      <c r="U16" s="195">
        <f>VLOOKUP($B16,'L&amp;R Bal - B Floor Price'!$W$8:$AV$34,'Builds Summary Grouped by Year'!U$1,FALSE)</f>
        <v>0</v>
      </c>
      <c r="V16" s="195">
        <f>VLOOKUP($B16,'L&amp;R Bal - B Floor Price'!$W$8:$AV$34,'Builds Summary Grouped by Year'!V$1,FALSE)</f>
        <v>0</v>
      </c>
      <c r="W16" s="195">
        <f>VLOOKUP($B16,'L&amp;R Bal - B Floor Price'!$W$8:$AV$34,'Builds Summary Grouped by Year'!W$1,FALSE)</f>
        <v>0</v>
      </c>
      <c r="X16" s="195">
        <f>VLOOKUP($B16,'L&amp;R Bal - B Floor Price'!$W$8:$AV$34,'Builds Summary Grouped by Year'!X$1,FALSE)</f>
        <v>0</v>
      </c>
      <c r="Y16" s="195">
        <f>VLOOKUP($B16,'L&amp;R Bal - B Floor Price'!$W$8:$AV$34,'Builds Summary Grouped by Year'!Y$1,FALSE)</f>
        <v>60.22</v>
      </c>
      <c r="Z16" s="195">
        <f>VLOOKUP($B16,'L&amp;R Bal - B Floor Price'!$W$8:$AV$34,'Builds Summary Grouped by Year'!Z$1,FALSE)</f>
        <v>0</v>
      </c>
      <c r="AA16" s="195">
        <f>VLOOKUP($B16,'L&amp;R Bal - B Floor Price'!$W$8:$AV$34,'Builds Summary Grouped by Year'!AA$1,FALSE)</f>
        <v>64.396059716241879</v>
      </c>
    </row>
    <row r="17" spans="1:27" ht="14.45" customHeight="1" x14ac:dyDescent="0.25">
      <c r="A17" s="211" t="s">
        <v>132</v>
      </c>
      <c r="B17" s="76" t="s">
        <v>20</v>
      </c>
      <c r="C17" s="195">
        <f>-VLOOKUP($B17,'L&amp;R Bal - C Limited Emissions'!$X$8:$AW$34,'Builds Summary Grouped by Year'!C$1,FALSE)</f>
        <v>-67.300000000000011</v>
      </c>
      <c r="D17" s="195">
        <f>VLOOKUP($B17,'L&amp;R Bal - C Limited Emissions'!$X$8:$AW$34,'Builds Summary Grouped by Year'!D$1,FALSE)</f>
        <v>4.3835616438356162</v>
      </c>
      <c r="E17" s="195">
        <f>VLOOKUP($B17,'L&amp;R Bal - C Limited Emissions'!$X$8:$AW$34,'Builds Summary Grouped by Year'!E$1,FALSE)</f>
        <v>2.8027397260273976</v>
      </c>
      <c r="F17" s="195">
        <f>VLOOKUP($B17,'L&amp;R Bal - C Limited Emissions'!$X$8:$AW$34,'Builds Summary Grouped by Year'!F$1,FALSE)</f>
        <v>0</v>
      </c>
      <c r="G17" s="195">
        <f>VLOOKUP($B17,'L&amp;R Bal - C Limited Emissions'!$X$8:$AW$34,'Builds Summary Grouped by Year'!G$1,FALSE)</f>
        <v>0</v>
      </c>
      <c r="H17" s="195">
        <f>VLOOKUP($B17,'L&amp;R Bal - C Limited Emissions'!$X$8:$AW$34,'Builds Summary Grouped by Year'!H$1,FALSE)</f>
        <v>2.0547945205479454</v>
      </c>
      <c r="I17" s="195">
        <f>VLOOKUP($B17,'L&amp;R Bal - C Limited Emissions'!$X$8:$AW$34,'Builds Summary Grouped by Year'!I$1,FALSE)</f>
        <v>0</v>
      </c>
      <c r="J17" s="195">
        <f>VLOOKUP($B17,'L&amp;R Bal - C Limited Emissions'!$X$8:$AW$34,'Builds Summary Grouped by Year'!J$1,FALSE)</f>
        <v>1.095890410958904</v>
      </c>
      <c r="K17" s="195">
        <f>VLOOKUP($B17,'L&amp;R Bal - C Limited Emissions'!$X$8:$AW$34,'Builds Summary Grouped by Year'!K$1,FALSE)</f>
        <v>4.74</v>
      </c>
      <c r="L17" s="195">
        <f>VLOOKUP($B17,'L&amp;R Bal - C Limited Emissions'!$X$8:$AW$34,'Builds Summary Grouped by Year'!L$1,FALSE)</f>
        <v>4.74</v>
      </c>
      <c r="M17" s="195">
        <f>VLOOKUP($B17,'L&amp;R Bal - C Limited Emissions'!$X$8:$AW$34,'Builds Summary Grouped by Year'!M$1,FALSE)</f>
        <v>0</v>
      </c>
      <c r="N17" s="195">
        <f>VLOOKUP($B17,'L&amp;R Bal - C Limited Emissions'!$X$8:$AW$34,'Builds Summary Grouped by Year'!N$1,FALSE)</f>
        <v>9.48</v>
      </c>
      <c r="O17" s="195">
        <f>VLOOKUP($B17,'L&amp;R Bal - C Limited Emissions'!$X$8:$AW$34,'Builds Summary Grouped by Year'!O$1,FALSE)</f>
        <v>30</v>
      </c>
      <c r="P17" s="195">
        <f>VLOOKUP($B17,'L&amp;R Bal - C Limited Emissions'!$X$8:$AW$34,'Builds Summary Grouped by Year'!P$1,FALSE)</f>
        <v>0</v>
      </c>
      <c r="Q17" s="195">
        <f>VLOOKUP($B17,'L&amp;R Bal - C Limited Emissions'!$X$8:$AW$34,'Builds Summary Grouped by Year'!Q$1,FALSE)</f>
        <v>24</v>
      </c>
      <c r="R17" s="195">
        <f>VLOOKUP($B17,'L&amp;R Bal - C Limited Emissions'!$X$8:$AW$34,'Builds Summary Grouped by Year'!R$1,FALSE)</f>
        <v>58</v>
      </c>
      <c r="S17" s="195">
        <f>VLOOKUP($B17,'L&amp;R Bal - C Limited Emissions'!$X$8:$AW$34,'Builds Summary Grouped by Year'!S$1,FALSE)</f>
        <v>0</v>
      </c>
      <c r="T17" s="195">
        <f>VLOOKUP($B17,'L&amp;R Bal - C Limited Emissions'!$X$8:$AW$34,'Builds Summary Grouped by Year'!T$1,FALSE)</f>
        <v>0</v>
      </c>
      <c r="U17" s="195">
        <f>VLOOKUP($B17,'L&amp;R Bal - C Limited Emissions'!$X$8:$AW$34,'Builds Summary Grouped by Year'!U$1,FALSE)</f>
        <v>13</v>
      </c>
      <c r="V17" s="195">
        <f>VLOOKUP($B17,'L&amp;R Bal - C Limited Emissions'!$X$8:$AW$34,'Builds Summary Grouped by Year'!V$1,FALSE)</f>
        <v>8</v>
      </c>
      <c r="W17" s="195">
        <f>VLOOKUP($B17,'L&amp;R Bal - C Limited Emissions'!$X$8:$AW$34,'Builds Summary Grouped by Year'!W$1,FALSE)</f>
        <v>0</v>
      </c>
      <c r="X17" s="195">
        <f>VLOOKUP($B17,'L&amp;R Bal - C Limited Emissions'!$X$8:$AW$34,'Builds Summary Grouped by Year'!X$1,FALSE)</f>
        <v>0</v>
      </c>
      <c r="Y17" s="195">
        <f>VLOOKUP($B17,'L&amp;R Bal - C Limited Emissions'!$X$8:$AW$34,'Builds Summary Grouped by Year'!Y$1,FALSE)</f>
        <v>103</v>
      </c>
      <c r="Z17" s="195">
        <f>VLOOKUP($B17,'L&amp;R Bal - C Limited Emissions'!$X$8:$AW$34,'Builds Summary Grouped by Year'!Z$1,FALSE)</f>
        <v>0</v>
      </c>
      <c r="AA17" s="195">
        <f>VLOOKUP($B17,'L&amp;R Bal - C Limited Emissions'!$X$8:$AW$34,'Builds Summary Grouped by Year'!AA$1,FALSE)</f>
        <v>96.964999111446389</v>
      </c>
    </row>
    <row r="18" spans="1:27" ht="14.45" customHeight="1" x14ac:dyDescent="0.25">
      <c r="A18" s="211" t="s">
        <v>130</v>
      </c>
      <c r="B18" s="76" t="s">
        <v>20</v>
      </c>
      <c r="C18" s="195">
        <f>-VLOOKUP($B18,'L&amp;R Bal - D RNG NA'!$W$8:$AV$34,'Builds Summary Grouped by Year'!C$1,FALSE)</f>
        <v>-116.41700000000003</v>
      </c>
      <c r="D18" s="195">
        <f>VLOOKUP($B18,'L&amp;R Bal - D RNG NA'!$W$8:$AV$34,'Builds Summary Grouped by Year'!D$1,FALSE)</f>
        <v>0</v>
      </c>
      <c r="E18" s="195">
        <f>VLOOKUP($B18,'L&amp;R Bal - D RNG NA'!$W$8:$AV$34,'Builds Summary Grouped by Year'!E$1,FALSE)</f>
        <v>0</v>
      </c>
      <c r="F18" s="195">
        <f>VLOOKUP($B18,'L&amp;R Bal - D RNG NA'!$W$8:$AV$34,'Builds Summary Grouped by Year'!F$1,FALSE)</f>
        <v>0</v>
      </c>
      <c r="G18" s="195">
        <f>VLOOKUP($B18,'L&amp;R Bal - D RNG NA'!$W$8:$AV$34,'Builds Summary Grouped by Year'!G$1,FALSE)</f>
        <v>0</v>
      </c>
      <c r="H18" s="195">
        <f>VLOOKUP($B18,'L&amp;R Bal - D RNG NA'!$W$8:$AV$34,'Builds Summary Grouped by Year'!H$1,FALSE)</f>
        <v>0</v>
      </c>
      <c r="I18" s="195">
        <f>VLOOKUP($B18,'L&amp;R Bal - D RNG NA'!$W$8:$AV$34,'Builds Summary Grouped by Year'!I$1,FALSE)</f>
        <v>0</v>
      </c>
      <c r="J18" s="195">
        <f>VLOOKUP($B18,'L&amp;R Bal - D RNG NA'!$W$8:$AV$34,'Builds Summary Grouped by Year'!J$1,FALSE)</f>
        <v>1.095890410958904</v>
      </c>
      <c r="K18" s="195">
        <f>VLOOKUP($B18,'L&amp;R Bal - D RNG NA'!$W$8:$AV$34,'Builds Summary Grouped by Year'!K$1,FALSE)</f>
        <v>4.74</v>
      </c>
      <c r="L18" s="195">
        <f>VLOOKUP($B18,'L&amp;R Bal - D RNG NA'!$W$8:$AV$34,'Builds Summary Grouped by Year'!L$1,FALSE)</f>
        <v>4.74</v>
      </c>
      <c r="M18" s="195">
        <f>VLOOKUP($B18,'L&amp;R Bal - D RNG NA'!$W$8:$AV$34,'Builds Summary Grouped by Year'!M$1,FALSE)</f>
        <v>0</v>
      </c>
      <c r="N18" s="195">
        <f>VLOOKUP($B18,'L&amp;R Bal - D RNG NA'!$W$8:$AV$34,'Builds Summary Grouped by Year'!N$1,FALSE)</f>
        <v>9.48</v>
      </c>
      <c r="O18" s="195">
        <f>VLOOKUP($B18,'L&amp;R Bal - D RNG NA'!$W$8:$AV$34,'Builds Summary Grouped by Year'!O$1,FALSE)</f>
        <v>30</v>
      </c>
      <c r="P18" s="195">
        <f>VLOOKUP($B18,'L&amp;R Bal - D RNG NA'!$W$8:$AV$34,'Builds Summary Grouped by Year'!P$1,FALSE)</f>
        <v>15</v>
      </c>
      <c r="Q18" s="195">
        <f>VLOOKUP($B18,'L&amp;R Bal - D RNG NA'!$W$8:$AV$34,'Builds Summary Grouped by Year'!Q$1,FALSE)</f>
        <v>0</v>
      </c>
      <c r="R18" s="195">
        <f>VLOOKUP($B18,'L&amp;R Bal - D RNG NA'!$W$8:$AV$34,'Builds Summary Grouped by Year'!R$1,FALSE)</f>
        <v>43.5</v>
      </c>
      <c r="S18" s="195">
        <f>VLOOKUP($B18,'L&amp;R Bal - D RNG NA'!$W$8:$AV$34,'Builds Summary Grouped by Year'!S$1,FALSE)</f>
        <v>9.2200000000000006</v>
      </c>
      <c r="T18" s="195">
        <f>VLOOKUP($B18,'L&amp;R Bal - D RNG NA'!$W$8:$AV$34,'Builds Summary Grouped by Year'!T$1,FALSE)</f>
        <v>0</v>
      </c>
      <c r="U18" s="195">
        <f>VLOOKUP($B18,'L&amp;R Bal - D RNG NA'!$W$8:$AV$34,'Builds Summary Grouped by Year'!U$1,FALSE)</f>
        <v>0</v>
      </c>
      <c r="V18" s="195">
        <f>VLOOKUP($B18,'L&amp;R Bal - D RNG NA'!$W$8:$AV$34,'Builds Summary Grouped by Year'!V$1,FALSE)</f>
        <v>0</v>
      </c>
      <c r="W18" s="195">
        <f>VLOOKUP($B18,'L&amp;R Bal - D RNG NA'!$W$8:$AV$34,'Builds Summary Grouped by Year'!W$1,FALSE)</f>
        <v>0</v>
      </c>
      <c r="X18" s="195">
        <f>VLOOKUP($B18,'L&amp;R Bal - D RNG NA'!$W$8:$AV$34,'Builds Summary Grouped by Year'!X$1,FALSE)</f>
        <v>0</v>
      </c>
      <c r="Y18" s="195">
        <f>VLOOKUP($B18,'L&amp;R Bal - D RNG NA'!$W$8:$AV$34,'Builds Summary Grouped by Year'!Y$1,FALSE)</f>
        <v>52.72</v>
      </c>
      <c r="Z18" s="195">
        <f>VLOOKUP($B18,'L&amp;R Bal - D RNG NA'!$W$8:$AV$34,'Builds Summary Grouped by Year'!Z$1,FALSE)</f>
        <v>0</v>
      </c>
      <c r="AA18" s="195">
        <f>VLOOKUP($B18,'L&amp;R Bal - D RNG NA'!$W$8:$AV$34,'Builds Summary Grouped by Year'!AA$1,FALSE)</f>
        <v>67.02283785083732</v>
      </c>
    </row>
    <row r="19" spans="1:27" ht="14.45" customHeight="1" x14ac:dyDescent="0.25">
      <c r="A19" s="211" t="s">
        <v>160</v>
      </c>
      <c r="B19" s="76" t="s">
        <v>20</v>
      </c>
      <c r="C19" s="195">
        <f>-VLOOKUP($B19,'L&amp;R Bal - E HHP Policy'!$X$8:$AW$34,'Builds Summary Grouped by Year'!C$1,FALSE)</f>
        <v>-135.49700000000001</v>
      </c>
      <c r="D19" s="195">
        <f>VLOOKUP($B19,'L&amp;R Bal - E HHP Policy'!$X$8:$AW$34,'Builds Summary Grouped by Year'!D$1,FALSE)</f>
        <v>0</v>
      </c>
      <c r="E19" s="195">
        <f>VLOOKUP($B19,'L&amp;R Bal - E HHP Policy'!$X$8:$AW$34,'Builds Summary Grouped by Year'!E$1,FALSE)</f>
        <v>0</v>
      </c>
      <c r="F19" s="195">
        <f>VLOOKUP($B19,'L&amp;R Bal - E HHP Policy'!$X$8:$AW$34,'Builds Summary Grouped by Year'!F$1,FALSE)</f>
        <v>0</v>
      </c>
      <c r="G19" s="195">
        <f>VLOOKUP($B19,'L&amp;R Bal - E HHP Policy'!$X$8:$AW$34,'Builds Summary Grouped by Year'!G$1,FALSE)</f>
        <v>0</v>
      </c>
      <c r="H19" s="195">
        <f>VLOOKUP($B19,'L&amp;R Bal - E HHP Policy'!$X$8:$AW$34,'Builds Summary Grouped by Year'!H$1,FALSE)</f>
        <v>0</v>
      </c>
      <c r="I19" s="195">
        <f>VLOOKUP($B19,'L&amp;R Bal - E HHP Policy'!$X$8:$AW$34,'Builds Summary Grouped by Year'!I$1,FALSE)</f>
        <v>0</v>
      </c>
      <c r="J19" s="195">
        <f>VLOOKUP($B19,'L&amp;R Bal - E HHP Policy'!$X$8:$AW$34,'Builds Summary Grouped by Year'!J$1,FALSE)</f>
        <v>1.095890410958904</v>
      </c>
      <c r="K19" s="195">
        <f>VLOOKUP($B19,'L&amp;R Bal - E HHP Policy'!$X$8:$AW$34,'Builds Summary Grouped by Year'!K$1,FALSE)</f>
        <v>4.74</v>
      </c>
      <c r="L19" s="195">
        <f>VLOOKUP($B19,'L&amp;R Bal - E HHP Policy'!$X$8:$AW$34,'Builds Summary Grouped by Year'!L$1,FALSE)</f>
        <v>4.74</v>
      </c>
      <c r="M19" s="195">
        <f>VLOOKUP($B19,'L&amp;R Bal - E HHP Policy'!$X$8:$AW$34,'Builds Summary Grouped by Year'!M$1,FALSE)</f>
        <v>0</v>
      </c>
      <c r="N19" s="195">
        <f>VLOOKUP($B19,'L&amp;R Bal - E HHP Policy'!$X$8:$AW$34,'Builds Summary Grouped by Year'!N$1,FALSE)</f>
        <v>9.48</v>
      </c>
      <c r="O19" s="195">
        <f>VLOOKUP($B19,'L&amp;R Bal - E HHP Policy'!$X$8:$AW$34,'Builds Summary Grouped by Year'!O$1,FALSE)</f>
        <v>30</v>
      </c>
      <c r="P19" s="195">
        <f>VLOOKUP($B19,'L&amp;R Bal - E HHP Policy'!$X$8:$AW$34,'Builds Summary Grouped by Year'!P$1,FALSE)</f>
        <v>15</v>
      </c>
      <c r="Q19" s="195">
        <f>VLOOKUP($B19,'L&amp;R Bal - E HHP Policy'!$X$8:$AW$34,'Builds Summary Grouped by Year'!Q$1,FALSE)</f>
        <v>0</v>
      </c>
      <c r="R19" s="195">
        <f>VLOOKUP($B19,'L&amp;R Bal - E HHP Policy'!$X$8:$AW$34,'Builds Summary Grouped by Year'!R$1,FALSE)</f>
        <v>33.64</v>
      </c>
      <c r="S19" s="195">
        <f>VLOOKUP($B19,'L&amp;R Bal - E HHP Policy'!$X$8:$AW$34,'Builds Summary Grouped by Year'!S$1,FALSE)</f>
        <v>0</v>
      </c>
      <c r="T19" s="195">
        <f>VLOOKUP($B19,'L&amp;R Bal - E HHP Policy'!$X$8:$AW$34,'Builds Summary Grouped by Year'!T$1,FALSE)</f>
        <v>0</v>
      </c>
      <c r="U19" s="195">
        <f>VLOOKUP($B19,'L&amp;R Bal - E HHP Policy'!$X$8:$AW$34,'Builds Summary Grouped by Year'!U$1,FALSE)</f>
        <v>0</v>
      </c>
      <c r="V19" s="195">
        <f>VLOOKUP($B19,'L&amp;R Bal - E HHP Policy'!$X$8:$AW$34,'Builds Summary Grouped by Year'!V$1,FALSE)</f>
        <v>0</v>
      </c>
      <c r="W19" s="195">
        <f>VLOOKUP($B19,'L&amp;R Bal - E HHP Policy'!$X$8:$AW$34,'Builds Summary Grouped by Year'!W$1,FALSE)</f>
        <v>0</v>
      </c>
      <c r="X19" s="195">
        <f>VLOOKUP($B19,'L&amp;R Bal - E HHP Policy'!$X$8:$AW$34,'Builds Summary Grouped by Year'!X$1,FALSE)</f>
        <v>0</v>
      </c>
      <c r="Y19" s="195">
        <f>VLOOKUP($B19,'L&amp;R Bal - E HHP Policy'!$X$8:$AW$34,'Builds Summary Grouped by Year'!Y$1,FALSE)</f>
        <v>33.64</v>
      </c>
      <c r="Z19" s="195">
        <f>VLOOKUP($B19,'L&amp;R Bal - E HHP Policy'!$X$8:$AW$34,'Builds Summary Grouped by Year'!Z$1,FALSE)</f>
        <v>31.320163977591132</v>
      </c>
      <c r="AA19" s="195">
        <f>VLOOKUP($B19,'L&amp;R Bal - E HHP Policy'!$X$8:$AW$34,'Builds Summary Grouped by Year'!AA$1,FALSE)</f>
        <v>46.179801477444236</v>
      </c>
    </row>
    <row r="20" spans="1:27" ht="15" customHeight="1" x14ac:dyDescent="0.25">
      <c r="A20" s="211" t="s">
        <v>161</v>
      </c>
      <c r="B20" s="76" t="s">
        <v>20</v>
      </c>
      <c r="C20" s="195">
        <f>-VLOOKUP($B20,'L&amp;R Bal - F No Gas Growth'!$W$8:$AV$34,'Builds Summary Grouped by Year'!C$1,FALSE)</f>
        <v>-142.137</v>
      </c>
      <c r="D20" s="195">
        <f>VLOOKUP($B20,'L&amp;R Bal - F No Gas Growth'!$W$8:$AV$34,'Builds Summary Grouped by Year'!D$1,FALSE)</f>
        <v>0</v>
      </c>
      <c r="E20" s="195">
        <f>VLOOKUP($B20,'L&amp;R Bal - F No Gas Growth'!$W$8:$AV$34,'Builds Summary Grouped by Year'!E$1,FALSE)</f>
        <v>0</v>
      </c>
      <c r="F20" s="195">
        <f>VLOOKUP($B20,'L&amp;R Bal - F No Gas Growth'!$W$8:$AV$34,'Builds Summary Grouped by Year'!F$1,FALSE)</f>
        <v>0</v>
      </c>
      <c r="G20" s="195">
        <f>VLOOKUP($B20,'L&amp;R Bal - F No Gas Growth'!$W$8:$AV$34,'Builds Summary Grouped by Year'!G$1,FALSE)</f>
        <v>0</v>
      </c>
      <c r="H20" s="195">
        <f>VLOOKUP($B20,'L&amp;R Bal - F No Gas Growth'!$W$8:$AV$34,'Builds Summary Grouped by Year'!H$1,FALSE)</f>
        <v>0</v>
      </c>
      <c r="I20" s="195">
        <f>VLOOKUP($B20,'L&amp;R Bal - F No Gas Growth'!$W$8:$AV$34,'Builds Summary Grouped by Year'!I$1,FALSE)</f>
        <v>0</v>
      </c>
      <c r="J20" s="195">
        <f>VLOOKUP($B20,'L&amp;R Bal - F No Gas Growth'!$W$8:$AV$34,'Builds Summary Grouped by Year'!J$1,FALSE)</f>
        <v>1.095890410958904</v>
      </c>
      <c r="K20" s="195">
        <f>VLOOKUP($B20,'L&amp;R Bal - F No Gas Growth'!$W$8:$AV$34,'Builds Summary Grouped by Year'!K$1,FALSE)</f>
        <v>4.74</v>
      </c>
      <c r="L20" s="195">
        <f>VLOOKUP($B20,'L&amp;R Bal - F No Gas Growth'!$W$8:$AV$34,'Builds Summary Grouped by Year'!L$1,FALSE)</f>
        <v>4.74</v>
      </c>
      <c r="M20" s="195">
        <f>VLOOKUP($B20,'L&amp;R Bal - F No Gas Growth'!$W$8:$AV$34,'Builds Summary Grouped by Year'!M$1,FALSE)</f>
        <v>0</v>
      </c>
      <c r="N20" s="195">
        <f>VLOOKUP($B20,'L&amp;R Bal - F No Gas Growth'!$W$8:$AV$34,'Builds Summary Grouped by Year'!N$1,FALSE)</f>
        <v>9.48</v>
      </c>
      <c r="O20" s="195">
        <f>VLOOKUP($B20,'L&amp;R Bal - F No Gas Growth'!$W$8:$AV$34,'Builds Summary Grouped by Year'!O$1,FALSE)</f>
        <v>30</v>
      </c>
      <c r="P20" s="195">
        <f>VLOOKUP($B20,'L&amp;R Bal - F No Gas Growth'!$W$8:$AV$34,'Builds Summary Grouped by Year'!P$1,FALSE)</f>
        <v>15</v>
      </c>
      <c r="Q20" s="195">
        <f>VLOOKUP($B20,'L&amp;R Bal - F No Gas Growth'!$W$8:$AV$34,'Builds Summary Grouped by Year'!Q$1,FALSE)</f>
        <v>0</v>
      </c>
      <c r="R20" s="195">
        <f>VLOOKUP($B20,'L&amp;R Bal - F No Gas Growth'!$W$8:$AV$34,'Builds Summary Grouped by Year'!R$1,FALSE)</f>
        <v>27</v>
      </c>
      <c r="S20" s="195">
        <f>VLOOKUP($B20,'L&amp;R Bal - F No Gas Growth'!$W$8:$AV$34,'Builds Summary Grouped by Year'!S$1,FALSE)</f>
        <v>0</v>
      </c>
      <c r="T20" s="195">
        <f>VLOOKUP($B20,'L&amp;R Bal - F No Gas Growth'!$W$8:$AV$34,'Builds Summary Grouped by Year'!T$1,FALSE)</f>
        <v>0</v>
      </c>
      <c r="U20" s="195">
        <f>VLOOKUP($B20,'L&amp;R Bal - F No Gas Growth'!$W$8:$AV$34,'Builds Summary Grouped by Year'!U$1,FALSE)</f>
        <v>0</v>
      </c>
      <c r="V20" s="195">
        <f>VLOOKUP($B20,'L&amp;R Bal - F No Gas Growth'!$W$8:$AV$34,'Builds Summary Grouped by Year'!V$1,FALSE)</f>
        <v>0</v>
      </c>
      <c r="W20" s="195">
        <f>VLOOKUP($B20,'L&amp;R Bal - F No Gas Growth'!$W$8:$AV$34,'Builds Summary Grouped by Year'!W$1,FALSE)</f>
        <v>0</v>
      </c>
      <c r="X20" s="195">
        <f>VLOOKUP($B20,'L&amp;R Bal - F No Gas Growth'!$W$8:$AV$34,'Builds Summary Grouped by Year'!X$1,FALSE)</f>
        <v>0</v>
      </c>
      <c r="Y20" s="195">
        <f>VLOOKUP($B20,'L&amp;R Bal - F No Gas Growth'!$W$8:$AV$34,'Builds Summary Grouped by Year'!Y$1,FALSE)</f>
        <v>27</v>
      </c>
      <c r="Z20" s="195">
        <f>VLOOKUP($B20,'L&amp;R Bal - F No Gas Growth'!$W$8:$AV$34,'Builds Summary Grouped by Year'!Z$1,FALSE)</f>
        <v>0</v>
      </c>
      <c r="AA20" s="195">
        <f>VLOOKUP($B20,'L&amp;R Bal - F No Gas Growth'!$W$8:$AV$34,'Builds Summary Grouped by Year'!AA$1,FALSE)</f>
        <v>61.264120209794399</v>
      </c>
    </row>
    <row r="21" spans="1:27" ht="15" customHeight="1" x14ac:dyDescent="0.25">
      <c r="A21" s="211" t="s">
        <v>162</v>
      </c>
      <c r="B21" s="76" t="s">
        <v>20</v>
      </c>
      <c r="C21" s="195">
        <f>-VLOOKUP($B21,'L&amp;R Bal - Reference'!$W$8:$AV$34,'Builds Summary Grouped by Year'!C$1,FALSE)</f>
        <v>-116.41700000000003</v>
      </c>
      <c r="D21" s="195">
        <f>VLOOKUP($B21,'L&amp;R Bal - Reference'!$W$8:$AV$34,'Builds Summary Grouped by Year'!D$1,FALSE)</f>
        <v>0</v>
      </c>
      <c r="E21" s="195">
        <f>VLOOKUP($B21,'L&amp;R Bal - Reference'!$W$8:$AV$34,'Builds Summary Grouped by Year'!E$1,FALSE)</f>
        <v>0</v>
      </c>
      <c r="F21" s="195">
        <f>VLOOKUP($B21,'L&amp;R Bal - Reference'!$W$8:$AV$34,'Builds Summary Grouped by Year'!F$1,FALSE)</f>
        <v>0</v>
      </c>
      <c r="G21" s="195">
        <f>VLOOKUP($B21,'L&amp;R Bal - Reference'!$W$8:$AV$34,'Builds Summary Grouped by Year'!G$1,FALSE)</f>
        <v>0</v>
      </c>
      <c r="H21" s="195">
        <f>VLOOKUP($B21,'L&amp;R Bal - Reference'!$W$8:$AV$34,'Builds Summary Grouped by Year'!H$1,FALSE)</f>
        <v>0</v>
      </c>
      <c r="I21" s="195">
        <f>VLOOKUP($B21,'L&amp;R Bal - Reference'!$W$8:$AV$34,'Builds Summary Grouped by Year'!I$1,FALSE)</f>
        <v>0</v>
      </c>
      <c r="J21" s="195">
        <f>VLOOKUP($B21,'L&amp;R Bal - Reference'!$W$8:$AV$34,'Builds Summary Grouped by Year'!J$1,FALSE)</f>
        <v>1.095890410958904</v>
      </c>
      <c r="K21" s="195">
        <f>VLOOKUP($B21,'L&amp;R Bal - Reference'!$W$8:$AV$34,'Builds Summary Grouped by Year'!K$1,FALSE)</f>
        <v>4.74</v>
      </c>
      <c r="L21" s="195">
        <f>VLOOKUP($B21,'L&amp;R Bal - Reference'!$W$8:$AV$34,'Builds Summary Grouped by Year'!L$1,FALSE)</f>
        <v>4.74</v>
      </c>
      <c r="M21" s="195">
        <f>VLOOKUP($B21,'L&amp;R Bal - Reference'!$W$8:$AV$34,'Builds Summary Grouped by Year'!M$1,FALSE)</f>
        <v>0</v>
      </c>
      <c r="N21" s="195">
        <f>VLOOKUP($B21,'L&amp;R Bal - Reference'!$W$8:$AV$34,'Builds Summary Grouped by Year'!N$1,FALSE)</f>
        <v>9.48</v>
      </c>
      <c r="O21" s="195">
        <f>VLOOKUP($B21,'L&amp;R Bal - Reference'!$W$8:$AV$34,'Builds Summary Grouped by Year'!O$1,FALSE)</f>
        <v>30</v>
      </c>
      <c r="P21" s="195">
        <f>VLOOKUP($B21,'L&amp;R Bal - Reference'!$W$8:$AV$34,'Builds Summary Grouped by Year'!P$1,FALSE)</f>
        <v>15</v>
      </c>
      <c r="Q21" s="195">
        <f>VLOOKUP($B21,'L&amp;R Bal - Reference'!$W$8:$AV$34,'Builds Summary Grouped by Year'!Q$1,FALSE)</f>
        <v>0</v>
      </c>
      <c r="R21" s="195">
        <f>VLOOKUP($B21,'L&amp;R Bal - Reference'!$W$8:$AV$34,'Builds Summary Grouped by Year'!R$1,FALSE)</f>
        <v>43.5</v>
      </c>
      <c r="S21" s="195">
        <f>VLOOKUP($B21,'L&amp;R Bal - Reference'!$W$8:$AV$34,'Builds Summary Grouped by Year'!S$1,FALSE)</f>
        <v>9.2200000000000006</v>
      </c>
      <c r="T21" s="195">
        <f>VLOOKUP($B21,'L&amp;R Bal - Reference'!$W$8:$AV$34,'Builds Summary Grouped by Year'!T$1,FALSE)</f>
        <v>0</v>
      </c>
      <c r="U21" s="195">
        <f>VLOOKUP($B21,'L&amp;R Bal - Reference'!$W$8:$AV$34,'Builds Summary Grouped by Year'!U$1,FALSE)</f>
        <v>0</v>
      </c>
      <c r="V21" s="195">
        <f>VLOOKUP($B21,'L&amp;R Bal - Reference'!$W$8:$AV$34,'Builds Summary Grouped by Year'!V$1,FALSE)</f>
        <v>0</v>
      </c>
      <c r="W21" s="195">
        <f>VLOOKUP($B21,'L&amp;R Bal - Reference'!$W$8:$AV$34,'Builds Summary Grouped by Year'!W$1,FALSE)</f>
        <v>0</v>
      </c>
      <c r="X21" s="195">
        <f>VLOOKUP($B21,'L&amp;R Bal - Reference'!$W$8:$AV$34,'Builds Summary Grouped by Year'!X$1,FALSE)</f>
        <v>0</v>
      </c>
      <c r="Y21" s="195">
        <f>VLOOKUP($B21,'L&amp;R Bal - Reference'!$W$8:$AV$34,'Builds Summary Grouped by Year'!Y$1,FALSE)</f>
        <v>52.72</v>
      </c>
      <c r="Z21" s="195">
        <f>VLOOKUP($B21,'L&amp;R Bal - Reference'!$W$8:$AV$34,'Builds Summary Grouped by Year'!Z$1,FALSE)</f>
        <v>0</v>
      </c>
      <c r="AA21" s="195">
        <f>VLOOKUP($B21,'L&amp;R Bal - Reference'!$W$8:$AV$34,'Builds Summary Grouped by Year'!AA$1,FALSE)</f>
        <v>67.02283785083732</v>
      </c>
    </row>
    <row r="22" spans="1:27" ht="15" customHeight="1" x14ac:dyDescent="0.25">
      <c r="A22" s="211" t="s">
        <v>118</v>
      </c>
      <c r="B22" s="76" t="s">
        <v>30</v>
      </c>
      <c r="C22" s="195">
        <f>-VLOOKUP($B22,'L&amp;R Bal - Reference'!$W$8:$AV$34,'Builds Summary Grouped by Year'!C$1,FALSE)</f>
        <v>-117.733</v>
      </c>
      <c r="D22" s="195">
        <f>VLOOKUP($B22,'L&amp;R Bal - Reference'!$W$8:$AV$34,'Builds Summary Grouped by Year'!D$1,FALSE)</f>
        <v>0</v>
      </c>
      <c r="E22" s="195">
        <f>VLOOKUP($B22,'L&amp;R Bal - Reference'!$W$8:$AV$34,'Builds Summary Grouped by Year'!E$1,FALSE)</f>
        <v>0</v>
      </c>
      <c r="F22" s="195">
        <f>VLOOKUP($B22,'L&amp;R Bal - Reference'!$W$8:$AV$34,'Builds Summary Grouped by Year'!F$1,FALSE)</f>
        <v>0</v>
      </c>
      <c r="G22" s="195">
        <f>VLOOKUP($B22,'L&amp;R Bal - Reference'!$W$8:$AV$34,'Builds Summary Grouped by Year'!G$1,FALSE)</f>
        <v>0</v>
      </c>
      <c r="H22" s="195">
        <f>VLOOKUP($B22,'L&amp;R Bal - Reference'!$W$8:$AV$34,'Builds Summary Grouped by Year'!H$1,FALSE)</f>
        <v>0</v>
      </c>
      <c r="I22" s="195">
        <f>VLOOKUP($B22,'L&amp;R Bal - Reference'!$W$8:$AV$34,'Builds Summary Grouped by Year'!I$1,FALSE)</f>
        <v>0</v>
      </c>
      <c r="J22" s="195">
        <f>VLOOKUP($B22,'L&amp;R Bal - Reference'!$W$8:$AV$34,'Builds Summary Grouped by Year'!J$1,FALSE)</f>
        <v>1.6438356164383561</v>
      </c>
      <c r="K22" s="195">
        <f>VLOOKUP($B22,'L&amp;R Bal - Reference'!$W$8:$AV$34,'Builds Summary Grouped by Year'!K$1,FALSE)</f>
        <v>4.74</v>
      </c>
      <c r="L22" s="195">
        <f>VLOOKUP($B22,'L&amp;R Bal - Reference'!$W$8:$AV$34,'Builds Summary Grouped by Year'!L$1,FALSE)</f>
        <v>4.74</v>
      </c>
      <c r="M22" s="195">
        <f>VLOOKUP($B22,'L&amp;R Bal - Reference'!$W$8:$AV$34,'Builds Summary Grouped by Year'!M$1,FALSE)</f>
        <v>4.74</v>
      </c>
      <c r="N22" s="195">
        <f>VLOOKUP($B22,'L&amp;R Bal - Reference'!$W$8:$AV$34,'Builds Summary Grouped by Year'!N$1,FALSE)</f>
        <v>14.22</v>
      </c>
      <c r="O22" s="195">
        <f>VLOOKUP($B22,'L&amp;R Bal - Reference'!$W$8:$AV$34,'Builds Summary Grouped by Year'!O$1,FALSE)</f>
        <v>30</v>
      </c>
      <c r="P22" s="195">
        <f>VLOOKUP($B22,'L&amp;R Bal - Reference'!$W$8:$AV$34,'Builds Summary Grouped by Year'!P$1,FALSE)</f>
        <v>15</v>
      </c>
      <c r="Q22" s="195">
        <f>VLOOKUP($B22,'L&amp;R Bal - Reference'!$W$8:$AV$34,'Builds Summary Grouped by Year'!Q$1,FALSE)</f>
        <v>0</v>
      </c>
      <c r="R22" s="195">
        <f>VLOOKUP($B22,'L&amp;R Bal - Reference'!$W$8:$AV$34,'Builds Summary Grouped by Year'!R$1,FALSE)</f>
        <v>43.5</v>
      </c>
      <c r="S22" s="195">
        <f>VLOOKUP($B22,'L&amp;R Bal - Reference'!$W$8:$AV$34,'Builds Summary Grouped by Year'!S$1,FALSE)</f>
        <v>9.2200000000000006</v>
      </c>
      <c r="T22" s="195">
        <f>VLOOKUP($B22,'L&amp;R Bal - Reference'!$W$8:$AV$34,'Builds Summary Grouped by Year'!T$1,FALSE)</f>
        <v>0</v>
      </c>
      <c r="U22" s="195">
        <f>VLOOKUP($B22,'L&amp;R Bal - Reference'!$W$8:$AV$34,'Builds Summary Grouped by Year'!U$1,FALSE)</f>
        <v>0</v>
      </c>
      <c r="V22" s="195">
        <f>VLOOKUP($B22,'L&amp;R Bal - Reference'!$W$8:$AV$34,'Builds Summary Grouped by Year'!V$1,FALSE)</f>
        <v>0</v>
      </c>
      <c r="W22" s="195">
        <f>VLOOKUP($B22,'L&amp;R Bal - Reference'!$W$8:$AV$34,'Builds Summary Grouped by Year'!W$1,FALSE)</f>
        <v>0</v>
      </c>
      <c r="X22" s="195">
        <f>VLOOKUP($B22,'L&amp;R Bal - Reference'!$W$8:$AV$34,'Builds Summary Grouped by Year'!X$1,FALSE)</f>
        <v>75.78</v>
      </c>
      <c r="Y22" s="195">
        <f>VLOOKUP($B22,'L&amp;R Bal - Reference'!$W$8:$AV$34,'Builds Summary Grouped by Year'!Y$1,FALSE)</f>
        <v>128.5</v>
      </c>
      <c r="Z22" s="195">
        <f>VLOOKUP($B22,'L&amp;R Bal - Reference'!$W$8:$AV$34,'Builds Summary Grouped by Year'!Z$1,FALSE)</f>
        <v>0</v>
      </c>
      <c r="AA22" s="195">
        <f>VLOOKUP($B22,'L&amp;R Bal - Reference'!$W$8:$AV$34,'Builds Summary Grouped by Year'!AA$1,FALSE)</f>
        <v>143.70668103484974</v>
      </c>
    </row>
    <row r="23" spans="1:27" ht="15" customHeight="1" x14ac:dyDescent="0.25">
      <c r="A23" s="211" t="s">
        <v>119</v>
      </c>
      <c r="B23" s="76" t="s">
        <v>30</v>
      </c>
      <c r="C23" s="195">
        <f>-VLOOKUP($B23,'L&amp;R Bal - Electrification'!$W$8:$AV$34,'Builds Summary Grouped by Year'!C$1,FALSE)</f>
        <v>-265.60000000000002</v>
      </c>
      <c r="D23" s="195">
        <f>VLOOKUP($B23,'L&amp;R Bal - Electrification'!$W$8:$AV$34,'Builds Summary Grouped by Year'!D$1,FALSE)</f>
        <v>3.3972602739726026</v>
      </c>
      <c r="E23" s="195">
        <f>VLOOKUP($B23,'L&amp;R Bal - Electrification'!$W$8:$AV$34,'Builds Summary Grouped by Year'!E$1,FALSE)</f>
        <v>3.484931506849315</v>
      </c>
      <c r="F23" s="195">
        <f>VLOOKUP($B23,'L&amp;R Bal - Electrification'!$W$8:$AV$34,'Builds Summary Grouped by Year'!F$1,FALSE)</f>
        <v>0</v>
      </c>
      <c r="G23" s="195">
        <f>VLOOKUP($B23,'L&amp;R Bal - Electrification'!$W$8:$AV$34,'Builds Summary Grouped by Year'!G$1,FALSE)</f>
        <v>0</v>
      </c>
      <c r="H23" s="195">
        <f>VLOOKUP($B23,'L&amp;R Bal - Electrification'!$W$8:$AV$34,'Builds Summary Grouped by Year'!H$1,FALSE)</f>
        <v>4.1095890410958908</v>
      </c>
      <c r="I23" s="195">
        <f>VLOOKUP($B23,'L&amp;R Bal - Electrification'!$W$8:$AV$34,'Builds Summary Grouped by Year'!I$1,FALSE)</f>
        <v>0</v>
      </c>
      <c r="J23" s="195">
        <f>VLOOKUP($B23,'L&amp;R Bal - Electrification'!$W$8:$AV$34,'Builds Summary Grouped by Year'!J$1,FALSE)</f>
        <v>1.6438356164383561</v>
      </c>
      <c r="K23" s="195">
        <f>VLOOKUP($B23,'L&amp;R Bal - Electrification'!$W$8:$AV$34,'Builds Summary Grouped by Year'!K$1,FALSE)</f>
        <v>4.74</v>
      </c>
      <c r="L23" s="195">
        <f>VLOOKUP($B23,'L&amp;R Bal - Electrification'!$W$8:$AV$34,'Builds Summary Grouped by Year'!L$1,FALSE)</f>
        <v>4.74</v>
      </c>
      <c r="M23" s="195">
        <f>VLOOKUP($B23,'L&amp;R Bal - Electrification'!$W$8:$AV$34,'Builds Summary Grouped by Year'!M$1,FALSE)</f>
        <v>4.74</v>
      </c>
      <c r="N23" s="195">
        <f>VLOOKUP($B23,'L&amp;R Bal - Electrification'!$W$8:$AV$34,'Builds Summary Grouped by Year'!N$1,FALSE)</f>
        <v>14.22</v>
      </c>
      <c r="O23" s="195">
        <f>VLOOKUP($B23,'L&amp;R Bal - Electrification'!$W$8:$AV$34,'Builds Summary Grouped by Year'!O$1,FALSE)</f>
        <v>30</v>
      </c>
      <c r="P23" s="195">
        <f>VLOOKUP($B23,'L&amp;R Bal - Electrification'!$W$8:$AV$34,'Builds Summary Grouped by Year'!P$1,FALSE)</f>
        <v>15</v>
      </c>
      <c r="Q23" s="195">
        <f>VLOOKUP($B23,'L&amp;R Bal - Electrification'!$W$8:$AV$34,'Builds Summary Grouped by Year'!Q$1,FALSE)</f>
        <v>20</v>
      </c>
      <c r="R23" s="195">
        <f>VLOOKUP($B23,'L&amp;R Bal - Electrification'!$W$8:$AV$34,'Builds Summary Grouped by Year'!R$1,FALSE)</f>
        <v>59</v>
      </c>
      <c r="S23" s="195">
        <f>VLOOKUP($B23,'L&amp;R Bal - Electrification'!$W$8:$AV$34,'Builds Summary Grouped by Year'!S$1,FALSE)</f>
        <v>0</v>
      </c>
      <c r="T23" s="195">
        <f>VLOOKUP($B23,'L&amp;R Bal - Electrification'!$W$8:$AV$34,'Builds Summary Grouped by Year'!T$1,FALSE)</f>
        <v>124</v>
      </c>
      <c r="U23" s="195">
        <f>VLOOKUP($B23,'L&amp;R Bal - Electrification'!$W$8:$AV$34,'Builds Summary Grouped by Year'!U$1,FALSE)</f>
        <v>10</v>
      </c>
      <c r="V23" s="195">
        <f>VLOOKUP($B23,'L&amp;R Bal - Electrification'!$W$8:$AV$34,'Builds Summary Grouped by Year'!V$1,FALSE)</f>
        <v>8</v>
      </c>
      <c r="W23" s="195">
        <f>VLOOKUP($B23,'L&amp;R Bal - Electrification'!$W$8:$AV$34,'Builds Summary Grouped by Year'!W$1,FALSE)</f>
        <v>9</v>
      </c>
      <c r="X23" s="195">
        <f>VLOOKUP($B23,'L&amp;R Bal - Electrification'!$W$8:$AV$34,'Builds Summary Grouped by Year'!X$1,FALSE)</f>
        <v>28</v>
      </c>
      <c r="Y23" s="195">
        <f>VLOOKUP($B23,'L&amp;R Bal - Electrification'!$W$8:$AV$34,'Builds Summary Grouped by Year'!Y$1,FALSE)</f>
        <v>258</v>
      </c>
      <c r="Z23" s="195">
        <f>VLOOKUP($B23,'L&amp;R Bal - Electrification'!$W$8:$AV$34,'Builds Summary Grouped by Year'!Z$1,FALSE)</f>
        <v>544.48995582210478</v>
      </c>
      <c r="AA23" s="195">
        <f>VLOOKUP($B23,'L&amp;R Bal - Electrification'!$W$8:$AV$34,'Builds Summary Grouped by Year'!AA$1,FALSE)</f>
        <v>114.32595661564891</v>
      </c>
    </row>
    <row r="24" spans="1:27" ht="15" customHeight="1" x14ac:dyDescent="0.25">
      <c r="A24" s="211" t="s">
        <v>98</v>
      </c>
      <c r="B24" s="76" t="s">
        <v>30</v>
      </c>
      <c r="C24" s="195">
        <f>-VLOOKUP($B24,'L&amp;R Bal - A Ceiling Price'!$W$8:$AV$34,'Builds Summary Grouped by Year'!C$1,FALSE)</f>
        <v>-121.81299999999999</v>
      </c>
      <c r="D24" s="195">
        <f>VLOOKUP($B24,'L&amp;R Bal - A Ceiling Price'!$W$8:$AV$34,'Builds Summary Grouped by Year'!D$1,FALSE)</f>
        <v>3.3972602739726026</v>
      </c>
      <c r="E24" s="195">
        <f>VLOOKUP($B24,'L&amp;R Bal - A Ceiling Price'!$W$8:$AV$34,'Builds Summary Grouped by Year'!E$1,FALSE)</f>
        <v>3.484931506849315</v>
      </c>
      <c r="F24" s="195">
        <f>VLOOKUP($B24,'L&amp;R Bal - A Ceiling Price'!$W$8:$AV$34,'Builds Summary Grouped by Year'!F$1,FALSE)</f>
        <v>0</v>
      </c>
      <c r="G24" s="195">
        <f>VLOOKUP($B24,'L&amp;R Bal - A Ceiling Price'!$W$8:$AV$34,'Builds Summary Grouped by Year'!G$1,FALSE)</f>
        <v>0</v>
      </c>
      <c r="H24" s="195">
        <f>VLOOKUP($B24,'L&amp;R Bal - A Ceiling Price'!$W$8:$AV$34,'Builds Summary Grouped by Year'!H$1,FALSE)</f>
        <v>4.1095890410958908</v>
      </c>
      <c r="I24" s="195">
        <f>VLOOKUP($B24,'L&amp;R Bal - A Ceiling Price'!$W$8:$AV$34,'Builds Summary Grouped by Year'!I$1,FALSE)</f>
        <v>0</v>
      </c>
      <c r="J24" s="195">
        <f>VLOOKUP($B24,'L&amp;R Bal - A Ceiling Price'!$W$8:$AV$34,'Builds Summary Grouped by Year'!J$1,FALSE)</f>
        <v>1.6438356164383561</v>
      </c>
      <c r="K24" s="195">
        <f>VLOOKUP($B24,'L&amp;R Bal - A Ceiling Price'!$W$8:$AV$34,'Builds Summary Grouped by Year'!K$1,FALSE)</f>
        <v>4.74</v>
      </c>
      <c r="L24" s="195">
        <f>VLOOKUP($B24,'L&amp;R Bal - A Ceiling Price'!$W$8:$AV$34,'Builds Summary Grouped by Year'!L$1,FALSE)</f>
        <v>4.74</v>
      </c>
      <c r="M24" s="195">
        <f>VLOOKUP($B24,'L&amp;R Bal - A Ceiling Price'!$W$8:$AV$34,'Builds Summary Grouped by Year'!M$1,FALSE)</f>
        <v>4.74</v>
      </c>
      <c r="N24" s="195">
        <f>VLOOKUP($B24,'L&amp;R Bal - A Ceiling Price'!$W$8:$AV$34,'Builds Summary Grouped by Year'!N$1,FALSE)</f>
        <v>14.22</v>
      </c>
      <c r="O24" s="195">
        <f>VLOOKUP($B24,'L&amp;R Bal - A Ceiling Price'!$W$8:$AV$34,'Builds Summary Grouped by Year'!O$1,FALSE)</f>
        <v>30</v>
      </c>
      <c r="P24" s="195">
        <f>VLOOKUP($B24,'L&amp;R Bal - A Ceiling Price'!$W$8:$AV$34,'Builds Summary Grouped by Year'!P$1,FALSE)</f>
        <v>15</v>
      </c>
      <c r="Q24" s="195">
        <f>VLOOKUP($B24,'L&amp;R Bal - A Ceiling Price'!$W$8:$AV$34,'Builds Summary Grouped by Year'!Q$1,FALSE)</f>
        <v>0</v>
      </c>
      <c r="R24" s="195">
        <f>VLOOKUP($B24,'L&amp;R Bal - A Ceiling Price'!$W$8:$AV$34,'Builds Summary Grouped by Year'!R$1,FALSE)</f>
        <v>39.42</v>
      </c>
      <c r="S24" s="195">
        <f>VLOOKUP($B24,'L&amp;R Bal - A Ceiling Price'!$W$8:$AV$34,'Builds Summary Grouped by Year'!S$1,FALSE)</f>
        <v>9.2200000000000006</v>
      </c>
      <c r="T24" s="195">
        <f>VLOOKUP($B24,'L&amp;R Bal - A Ceiling Price'!$W$8:$AV$34,'Builds Summary Grouped by Year'!T$1,FALSE)</f>
        <v>0</v>
      </c>
      <c r="U24" s="195">
        <f>VLOOKUP($B24,'L&amp;R Bal - A Ceiling Price'!$W$8:$AV$34,'Builds Summary Grouped by Year'!U$1,FALSE)</f>
        <v>0</v>
      </c>
      <c r="V24" s="195">
        <f>VLOOKUP($B24,'L&amp;R Bal - A Ceiling Price'!$W$8:$AV$34,'Builds Summary Grouped by Year'!V$1,FALSE)</f>
        <v>0</v>
      </c>
      <c r="W24" s="195">
        <f>VLOOKUP($B24,'L&amp;R Bal - A Ceiling Price'!$W$8:$AV$34,'Builds Summary Grouped by Year'!W$1,FALSE)</f>
        <v>0</v>
      </c>
      <c r="X24" s="195">
        <f>VLOOKUP($B24,'L&amp;R Bal - A Ceiling Price'!$W$8:$AV$34,'Builds Summary Grouped by Year'!X$1,FALSE)</f>
        <v>75.78</v>
      </c>
      <c r="Y24" s="195">
        <f>VLOOKUP($B24,'L&amp;R Bal - A Ceiling Price'!$W$8:$AV$34,'Builds Summary Grouped by Year'!Y$1,FALSE)</f>
        <v>124.42</v>
      </c>
      <c r="Z24" s="195">
        <f>VLOOKUP($B24,'L&amp;R Bal - A Ceiling Price'!$W$8:$AV$34,'Builds Summary Grouped by Year'!Z$1,FALSE)</f>
        <v>0</v>
      </c>
      <c r="AA24" s="195">
        <f>VLOOKUP($B24,'L&amp;R Bal - A Ceiling Price'!$W$8:$AV$34,'Builds Summary Grouped by Year'!AA$1,FALSE)</f>
        <v>147.30066203289928</v>
      </c>
    </row>
    <row r="25" spans="1:27" ht="15" customHeight="1" x14ac:dyDescent="0.25">
      <c r="A25" s="211" t="s">
        <v>97</v>
      </c>
      <c r="B25" s="76" t="s">
        <v>30</v>
      </c>
      <c r="C25" s="195">
        <f>-VLOOKUP($B25,'L&amp;R Bal - B Floor Price'!$W$8:$AV$34,'Builds Summary Grouped by Year'!C$1,FALSE)</f>
        <v>-110.233</v>
      </c>
      <c r="D25" s="195">
        <f>VLOOKUP($B25,'L&amp;R Bal - B Floor Price'!$W$8:$AV$34,'Builds Summary Grouped by Year'!D$1,FALSE)</f>
        <v>0</v>
      </c>
      <c r="E25" s="195">
        <f>VLOOKUP($B25,'L&amp;R Bal - B Floor Price'!$W$8:$AV$34,'Builds Summary Grouped by Year'!E$1,FALSE)</f>
        <v>0</v>
      </c>
      <c r="F25" s="195">
        <f>VLOOKUP($B25,'L&amp;R Bal - B Floor Price'!$W$8:$AV$34,'Builds Summary Grouped by Year'!F$1,FALSE)</f>
        <v>0</v>
      </c>
      <c r="G25" s="195">
        <f>VLOOKUP($B25,'L&amp;R Bal - B Floor Price'!$W$8:$AV$34,'Builds Summary Grouped by Year'!G$1,FALSE)</f>
        <v>0</v>
      </c>
      <c r="H25" s="195">
        <f>VLOOKUP($B25,'L&amp;R Bal - B Floor Price'!$W$8:$AV$34,'Builds Summary Grouped by Year'!H$1,FALSE)</f>
        <v>0</v>
      </c>
      <c r="I25" s="195">
        <f>VLOOKUP($B25,'L&amp;R Bal - B Floor Price'!$W$8:$AV$34,'Builds Summary Grouped by Year'!I$1,FALSE)</f>
        <v>0</v>
      </c>
      <c r="J25" s="195">
        <f>VLOOKUP($B25,'L&amp;R Bal - B Floor Price'!$W$8:$AV$34,'Builds Summary Grouped by Year'!J$1,FALSE)</f>
        <v>1.6438356164383561</v>
      </c>
      <c r="K25" s="195">
        <f>VLOOKUP($B25,'L&amp;R Bal - B Floor Price'!$W$8:$AV$34,'Builds Summary Grouped by Year'!K$1,FALSE)</f>
        <v>4.74</v>
      </c>
      <c r="L25" s="195">
        <f>VLOOKUP($B25,'L&amp;R Bal - B Floor Price'!$W$8:$AV$34,'Builds Summary Grouped by Year'!L$1,FALSE)</f>
        <v>4.74</v>
      </c>
      <c r="M25" s="195">
        <f>VLOOKUP($B25,'L&amp;R Bal - B Floor Price'!$W$8:$AV$34,'Builds Summary Grouped by Year'!M$1,FALSE)</f>
        <v>4.74</v>
      </c>
      <c r="N25" s="195">
        <f>VLOOKUP($B25,'L&amp;R Bal - B Floor Price'!$W$8:$AV$34,'Builds Summary Grouped by Year'!N$1,FALSE)</f>
        <v>14.22</v>
      </c>
      <c r="O25" s="195">
        <f>VLOOKUP($B25,'L&amp;R Bal - B Floor Price'!$W$8:$AV$34,'Builds Summary Grouped by Year'!O$1,FALSE)</f>
        <v>30</v>
      </c>
      <c r="P25" s="195">
        <f>VLOOKUP($B25,'L&amp;R Bal - B Floor Price'!$W$8:$AV$34,'Builds Summary Grouped by Year'!P$1,FALSE)</f>
        <v>15</v>
      </c>
      <c r="Q25" s="195">
        <f>VLOOKUP($B25,'L&amp;R Bal - B Floor Price'!$W$8:$AV$34,'Builds Summary Grouped by Year'!Q$1,FALSE)</f>
        <v>0</v>
      </c>
      <c r="R25" s="195">
        <f>VLOOKUP($B25,'L&amp;R Bal - B Floor Price'!$W$8:$AV$34,'Builds Summary Grouped by Year'!R$1,FALSE)</f>
        <v>51</v>
      </c>
      <c r="S25" s="195">
        <f>VLOOKUP($B25,'L&amp;R Bal - B Floor Price'!$W$8:$AV$34,'Builds Summary Grouped by Year'!S$1,FALSE)</f>
        <v>9.2200000000000006</v>
      </c>
      <c r="T25" s="195">
        <f>VLOOKUP($B25,'L&amp;R Bal - B Floor Price'!$W$8:$AV$34,'Builds Summary Grouped by Year'!T$1,FALSE)</f>
        <v>0</v>
      </c>
      <c r="U25" s="195">
        <f>VLOOKUP($B25,'L&amp;R Bal - B Floor Price'!$W$8:$AV$34,'Builds Summary Grouped by Year'!U$1,FALSE)</f>
        <v>0</v>
      </c>
      <c r="V25" s="195">
        <f>VLOOKUP($B25,'L&amp;R Bal - B Floor Price'!$W$8:$AV$34,'Builds Summary Grouped by Year'!V$1,FALSE)</f>
        <v>0</v>
      </c>
      <c r="W25" s="195">
        <f>VLOOKUP($B25,'L&amp;R Bal - B Floor Price'!$W$8:$AV$34,'Builds Summary Grouped by Year'!W$1,FALSE)</f>
        <v>0</v>
      </c>
      <c r="X25" s="195">
        <f>VLOOKUP($B25,'L&amp;R Bal - B Floor Price'!$W$8:$AV$34,'Builds Summary Grouped by Year'!X$1,FALSE)</f>
        <v>75.78</v>
      </c>
      <c r="Y25" s="195">
        <f>VLOOKUP($B25,'L&amp;R Bal - B Floor Price'!$W$8:$AV$34,'Builds Summary Grouped by Year'!Y$1,FALSE)</f>
        <v>136</v>
      </c>
      <c r="Z25" s="195">
        <f>VLOOKUP($B25,'L&amp;R Bal - B Floor Price'!$W$8:$AV$34,'Builds Summary Grouped by Year'!Z$1,FALSE)</f>
        <v>0</v>
      </c>
      <c r="AA25" s="195">
        <f>VLOOKUP($B25,'L&amp;R Bal - B Floor Price'!$W$8:$AV$34,'Builds Summary Grouped by Year'!AA$1,FALSE)</f>
        <v>139.18387914082487</v>
      </c>
    </row>
    <row r="26" spans="1:27" ht="15" customHeight="1" x14ac:dyDescent="0.25">
      <c r="A26" s="211" t="s">
        <v>132</v>
      </c>
      <c r="B26" s="76" t="s">
        <v>30</v>
      </c>
      <c r="C26" s="195">
        <f>-VLOOKUP($B26,'L&amp;R Bal - C Limited Emissions'!$X$8:$AW$34,'Builds Summary Grouped by Year'!C$1,FALSE)</f>
        <v>-101.60000000000002</v>
      </c>
      <c r="D26" s="195">
        <f>VLOOKUP($B26,'L&amp;R Bal - C Limited Emissions'!$X$8:$AW$34,'Builds Summary Grouped by Year'!D$1,FALSE)</f>
        <v>3.3972602739726026</v>
      </c>
      <c r="E26" s="195">
        <f>VLOOKUP($B26,'L&amp;R Bal - C Limited Emissions'!$X$8:$AW$34,'Builds Summary Grouped by Year'!E$1,FALSE)</f>
        <v>3.484931506849315</v>
      </c>
      <c r="F26" s="195">
        <f>VLOOKUP($B26,'L&amp;R Bal - C Limited Emissions'!$X$8:$AW$34,'Builds Summary Grouped by Year'!F$1,FALSE)</f>
        <v>0</v>
      </c>
      <c r="G26" s="195">
        <f>VLOOKUP($B26,'L&amp;R Bal - C Limited Emissions'!$X$8:$AW$34,'Builds Summary Grouped by Year'!G$1,FALSE)</f>
        <v>0</v>
      </c>
      <c r="H26" s="195">
        <f>VLOOKUP($B26,'L&amp;R Bal - C Limited Emissions'!$X$8:$AW$34,'Builds Summary Grouped by Year'!H$1,FALSE)</f>
        <v>4.1095890410958908</v>
      </c>
      <c r="I26" s="195">
        <f>VLOOKUP($B26,'L&amp;R Bal - C Limited Emissions'!$X$8:$AW$34,'Builds Summary Grouped by Year'!I$1,FALSE)</f>
        <v>0</v>
      </c>
      <c r="J26" s="195">
        <f>VLOOKUP($B26,'L&amp;R Bal - C Limited Emissions'!$X$8:$AW$34,'Builds Summary Grouped by Year'!J$1,FALSE)</f>
        <v>1.6438356164383561</v>
      </c>
      <c r="K26" s="195">
        <f>VLOOKUP($B26,'L&amp;R Bal - C Limited Emissions'!$X$8:$AW$34,'Builds Summary Grouped by Year'!K$1,FALSE)</f>
        <v>4.74</v>
      </c>
      <c r="L26" s="195">
        <f>VLOOKUP($B26,'L&amp;R Bal - C Limited Emissions'!$X$8:$AW$34,'Builds Summary Grouped by Year'!L$1,FALSE)</f>
        <v>4.74</v>
      </c>
      <c r="M26" s="195">
        <f>VLOOKUP($B26,'L&amp;R Bal - C Limited Emissions'!$X$8:$AW$34,'Builds Summary Grouped by Year'!M$1,FALSE)</f>
        <v>4.74</v>
      </c>
      <c r="N26" s="195">
        <f>VLOOKUP($B26,'L&amp;R Bal - C Limited Emissions'!$X$8:$AW$34,'Builds Summary Grouped by Year'!N$1,FALSE)</f>
        <v>14.22</v>
      </c>
      <c r="O26" s="195">
        <f>VLOOKUP($B26,'L&amp;R Bal - C Limited Emissions'!$X$8:$AW$34,'Builds Summary Grouped by Year'!O$1,FALSE)</f>
        <v>30</v>
      </c>
      <c r="P26" s="195">
        <f>VLOOKUP($B26,'L&amp;R Bal - C Limited Emissions'!$X$8:$AW$34,'Builds Summary Grouped by Year'!P$1,FALSE)</f>
        <v>0</v>
      </c>
      <c r="Q26" s="195">
        <f>VLOOKUP($B26,'L&amp;R Bal - C Limited Emissions'!$X$8:$AW$34,'Builds Summary Grouped by Year'!Q$1,FALSE)</f>
        <v>0</v>
      </c>
      <c r="R26" s="195">
        <f>VLOOKUP($B26,'L&amp;R Bal - C Limited Emissions'!$X$8:$AW$34,'Builds Summary Grouped by Year'!R$1,FALSE)</f>
        <v>0</v>
      </c>
      <c r="S26" s="195">
        <f>VLOOKUP($B26,'L&amp;R Bal - C Limited Emissions'!$X$8:$AW$34,'Builds Summary Grouped by Year'!S$1,FALSE)</f>
        <v>0</v>
      </c>
      <c r="T26" s="195">
        <f>VLOOKUP($B26,'L&amp;R Bal - C Limited Emissions'!$X$8:$AW$34,'Builds Summary Grouped by Year'!T$1,FALSE)</f>
        <v>260</v>
      </c>
      <c r="U26" s="195">
        <f>VLOOKUP($B26,'L&amp;R Bal - C Limited Emissions'!$X$8:$AW$34,'Builds Summary Grouped by Year'!U$1,FALSE)</f>
        <v>13</v>
      </c>
      <c r="V26" s="195">
        <f>VLOOKUP($B26,'L&amp;R Bal - C Limited Emissions'!$X$8:$AW$34,'Builds Summary Grouped by Year'!V$1,FALSE)</f>
        <v>8</v>
      </c>
      <c r="W26" s="195">
        <f>VLOOKUP($B26,'L&amp;R Bal - C Limited Emissions'!$X$8:$AW$34,'Builds Summary Grouped by Year'!W$1,FALSE)</f>
        <v>141</v>
      </c>
      <c r="X26" s="195">
        <f>VLOOKUP($B26,'L&amp;R Bal - C Limited Emissions'!$X$8:$AW$34,'Builds Summary Grouped by Year'!X$1,FALSE)</f>
        <v>0</v>
      </c>
      <c r="Y26" s="195">
        <f>VLOOKUP($B26,'L&amp;R Bal - C Limited Emissions'!$X$8:$AW$34,'Builds Summary Grouped by Year'!Y$1,FALSE)</f>
        <v>422</v>
      </c>
      <c r="Z26" s="195">
        <f>VLOOKUP($B26,'L&amp;R Bal - C Limited Emissions'!$X$8:$AW$34,'Builds Summary Grouped by Year'!Z$1,FALSE)</f>
        <v>0</v>
      </c>
      <c r="AA26" s="195">
        <f>VLOOKUP($B26,'L&amp;R Bal - C Limited Emissions'!$X$8:$AW$34,'Builds Summary Grouped by Year'!AA$1,FALSE)</f>
        <v>192.8499480777667</v>
      </c>
    </row>
    <row r="27" spans="1:27" ht="15" customHeight="1" x14ac:dyDescent="0.25">
      <c r="A27" s="211" t="s">
        <v>130</v>
      </c>
      <c r="B27" s="76" t="s">
        <v>30</v>
      </c>
      <c r="C27" s="195">
        <f>-VLOOKUP($B27,'L&amp;R Bal - D RNG NA'!$W$8:$AV$34,'Builds Summary Grouped by Year'!C$1,FALSE)</f>
        <v>-117.733</v>
      </c>
      <c r="D27" s="195">
        <f>VLOOKUP($B27,'L&amp;R Bal - D RNG NA'!$W$8:$AV$34,'Builds Summary Grouped by Year'!D$1,FALSE)</f>
        <v>0</v>
      </c>
      <c r="E27" s="195">
        <f>VLOOKUP($B27,'L&amp;R Bal - D RNG NA'!$W$8:$AV$34,'Builds Summary Grouped by Year'!E$1,FALSE)</f>
        <v>0</v>
      </c>
      <c r="F27" s="195">
        <f>VLOOKUP($B27,'L&amp;R Bal - D RNG NA'!$W$8:$AV$34,'Builds Summary Grouped by Year'!F$1,FALSE)</f>
        <v>8.2191780821917817</v>
      </c>
      <c r="G27" s="195">
        <f>VLOOKUP($B27,'L&amp;R Bal - D RNG NA'!$W$8:$AV$34,'Builds Summary Grouped by Year'!G$1,FALSE)</f>
        <v>0</v>
      </c>
      <c r="H27" s="195">
        <f>VLOOKUP($B27,'L&amp;R Bal - D RNG NA'!$W$8:$AV$34,'Builds Summary Grouped by Year'!H$1,FALSE)</f>
        <v>0</v>
      </c>
      <c r="I27" s="195">
        <f>VLOOKUP($B27,'L&amp;R Bal - D RNG NA'!$W$8:$AV$34,'Builds Summary Grouped by Year'!I$1,FALSE)</f>
        <v>21.917808219178081</v>
      </c>
      <c r="J27" s="195">
        <f>VLOOKUP($B27,'L&amp;R Bal - D RNG NA'!$W$8:$AV$34,'Builds Summary Grouped by Year'!J$1,FALSE)</f>
        <v>1.6438356164383561</v>
      </c>
      <c r="K27" s="195">
        <f>VLOOKUP($B27,'L&amp;R Bal - D RNG NA'!$W$8:$AV$34,'Builds Summary Grouped by Year'!K$1,FALSE)</f>
        <v>4.74</v>
      </c>
      <c r="L27" s="195">
        <f>VLOOKUP($B27,'L&amp;R Bal - D RNG NA'!$W$8:$AV$34,'Builds Summary Grouped by Year'!L$1,FALSE)</f>
        <v>4.74</v>
      </c>
      <c r="M27" s="195">
        <f>VLOOKUP($B27,'L&amp;R Bal - D RNG NA'!$W$8:$AV$34,'Builds Summary Grouped by Year'!M$1,FALSE)</f>
        <v>4.74</v>
      </c>
      <c r="N27" s="195">
        <f>VLOOKUP($B27,'L&amp;R Bal - D RNG NA'!$W$8:$AV$34,'Builds Summary Grouped by Year'!N$1,FALSE)</f>
        <v>14.22</v>
      </c>
      <c r="O27" s="195">
        <f>VLOOKUP($B27,'L&amp;R Bal - D RNG NA'!$W$8:$AV$34,'Builds Summary Grouped by Year'!O$1,FALSE)</f>
        <v>30</v>
      </c>
      <c r="P27" s="195">
        <f>VLOOKUP($B27,'L&amp;R Bal - D RNG NA'!$W$8:$AV$34,'Builds Summary Grouped by Year'!P$1,FALSE)</f>
        <v>15</v>
      </c>
      <c r="Q27" s="195">
        <f>VLOOKUP($B27,'L&amp;R Bal - D RNG NA'!$W$8:$AV$34,'Builds Summary Grouped by Year'!Q$1,FALSE)</f>
        <v>0</v>
      </c>
      <c r="R27" s="195">
        <f>VLOOKUP($B27,'L&amp;R Bal - D RNG NA'!$W$8:$AV$34,'Builds Summary Grouped by Year'!R$1,FALSE)</f>
        <v>43.5</v>
      </c>
      <c r="S27" s="195">
        <f>VLOOKUP($B27,'L&amp;R Bal - D RNG NA'!$W$8:$AV$34,'Builds Summary Grouped by Year'!S$1,FALSE)</f>
        <v>9.2200000000000006</v>
      </c>
      <c r="T27" s="195">
        <f>VLOOKUP($B27,'L&amp;R Bal - D RNG NA'!$W$8:$AV$34,'Builds Summary Grouped by Year'!T$1,FALSE)</f>
        <v>0</v>
      </c>
      <c r="U27" s="195">
        <f>VLOOKUP($B27,'L&amp;R Bal - D RNG NA'!$W$8:$AV$34,'Builds Summary Grouped by Year'!U$1,FALSE)</f>
        <v>0</v>
      </c>
      <c r="V27" s="195">
        <f>VLOOKUP($B27,'L&amp;R Bal - D RNG NA'!$W$8:$AV$34,'Builds Summary Grouped by Year'!V$1,FALSE)</f>
        <v>0</v>
      </c>
      <c r="W27" s="195">
        <f>VLOOKUP($B27,'L&amp;R Bal - D RNG NA'!$W$8:$AV$34,'Builds Summary Grouped by Year'!W$1,FALSE)</f>
        <v>0</v>
      </c>
      <c r="X27" s="195">
        <f>VLOOKUP($B27,'L&amp;R Bal - D RNG NA'!$W$8:$AV$34,'Builds Summary Grouped by Year'!X$1,FALSE)</f>
        <v>75.78</v>
      </c>
      <c r="Y27" s="195">
        <f>VLOOKUP($B27,'L&amp;R Bal - D RNG NA'!$W$8:$AV$34,'Builds Summary Grouped by Year'!Y$1,FALSE)</f>
        <v>128.5</v>
      </c>
      <c r="Z27" s="195">
        <f>VLOOKUP($B27,'L&amp;R Bal - D RNG NA'!$W$8:$AV$34,'Builds Summary Grouped by Year'!Z$1,FALSE)</f>
        <v>0</v>
      </c>
      <c r="AA27" s="195">
        <f>VLOOKUP($B27,'L&amp;R Bal - D RNG NA'!$W$8:$AV$34,'Builds Summary Grouped by Year'!AA$1,FALSE)</f>
        <v>143.70668103484974</v>
      </c>
    </row>
    <row r="28" spans="1:27" ht="15" customHeight="1" x14ac:dyDescent="0.25">
      <c r="A28" s="211" t="s">
        <v>160</v>
      </c>
      <c r="B28" s="76" t="s">
        <v>30</v>
      </c>
      <c r="C28" s="195">
        <f>-VLOOKUP($B28,'L&amp;R Bal - E HHP Policy'!$X$8:$AW$34,'Builds Summary Grouped by Year'!C$1,FALSE)</f>
        <v>-226.60000000000002</v>
      </c>
      <c r="D28" s="195">
        <f>VLOOKUP($B28,'L&amp;R Bal - E HHP Policy'!$X$8:$AW$34,'Builds Summary Grouped by Year'!D$1,FALSE)</f>
        <v>0</v>
      </c>
      <c r="E28" s="195">
        <f>VLOOKUP($B28,'L&amp;R Bal - E HHP Policy'!$X$8:$AW$34,'Builds Summary Grouped by Year'!E$1,FALSE)</f>
        <v>0</v>
      </c>
      <c r="F28" s="195">
        <f>VLOOKUP($B28,'L&amp;R Bal - E HHP Policy'!$X$8:$AW$34,'Builds Summary Grouped by Year'!F$1,FALSE)</f>
        <v>0</v>
      </c>
      <c r="G28" s="195">
        <f>VLOOKUP($B28,'L&amp;R Bal - E HHP Policy'!$X$8:$AW$34,'Builds Summary Grouped by Year'!G$1,FALSE)</f>
        <v>0</v>
      </c>
      <c r="H28" s="195">
        <f>VLOOKUP($B28,'L&amp;R Bal - E HHP Policy'!$X$8:$AW$34,'Builds Summary Grouped by Year'!H$1,FALSE)</f>
        <v>0</v>
      </c>
      <c r="I28" s="195">
        <f>VLOOKUP($B28,'L&amp;R Bal - E HHP Policy'!$X$8:$AW$34,'Builds Summary Grouped by Year'!I$1,FALSE)</f>
        <v>0</v>
      </c>
      <c r="J28" s="195">
        <f>VLOOKUP($B28,'L&amp;R Bal - E HHP Policy'!$X$8:$AW$34,'Builds Summary Grouped by Year'!J$1,FALSE)</f>
        <v>1.6438356164383561</v>
      </c>
      <c r="K28" s="195">
        <f>VLOOKUP($B28,'L&amp;R Bal - E HHP Policy'!$X$8:$AW$34,'Builds Summary Grouped by Year'!K$1,FALSE)</f>
        <v>4.74</v>
      </c>
      <c r="L28" s="195">
        <f>VLOOKUP($B28,'L&amp;R Bal - E HHP Policy'!$X$8:$AW$34,'Builds Summary Grouped by Year'!L$1,FALSE)</f>
        <v>4.74</v>
      </c>
      <c r="M28" s="195">
        <f>VLOOKUP($B28,'L&amp;R Bal - E HHP Policy'!$X$8:$AW$34,'Builds Summary Grouped by Year'!M$1,FALSE)</f>
        <v>4.74</v>
      </c>
      <c r="N28" s="195">
        <f>VLOOKUP($B28,'L&amp;R Bal - E HHP Policy'!$X$8:$AW$34,'Builds Summary Grouped by Year'!N$1,FALSE)</f>
        <v>14.22</v>
      </c>
      <c r="O28" s="195">
        <f>VLOOKUP($B28,'L&amp;R Bal - E HHP Policy'!$X$8:$AW$34,'Builds Summary Grouped by Year'!O$1,FALSE)</f>
        <v>30</v>
      </c>
      <c r="P28" s="195">
        <f>VLOOKUP($B28,'L&amp;R Bal - E HHP Policy'!$X$8:$AW$34,'Builds Summary Grouped by Year'!P$1,FALSE)</f>
        <v>15</v>
      </c>
      <c r="Q28" s="195">
        <f>VLOOKUP($B28,'L&amp;R Bal - E HHP Policy'!$X$8:$AW$34,'Builds Summary Grouped by Year'!Q$1,FALSE)</f>
        <v>0</v>
      </c>
      <c r="R28" s="195">
        <f>VLOOKUP($B28,'L&amp;R Bal - E HHP Policy'!$X$8:$AW$34,'Builds Summary Grouped by Year'!R$1,FALSE)</f>
        <v>0</v>
      </c>
      <c r="S28" s="195">
        <f>VLOOKUP($B28,'L&amp;R Bal - E HHP Policy'!$X$8:$AW$34,'Builds Summary Grouped by Year'!S$1,FALSE)</f>
        <v>0</v>
      </c>
      <c r="T28" s="195">
        <f>VLOOKUP($B28,'L&amp;R Bal - E HHP Policy'!$X$8:$AW$34,'Builds Summary Grouped by Year'!T$1,FALSE)</f>
        <v>221</v>
      </c>
      <c r="U28" s="195">
        <f>VLOOKUP($B28,'L&amp;R Bal - E HHP Policy'!$X$8:$AW$34,'Builds Summary Grouped by Year'!U$1,FALSE)</f>
        <v>0</v>
      </c>
      <c r="V28" s="195">
        <f>VLOOKUP($B28,'L&amp;R Bal - E HHP Policy'!$X$8:$AW$34,'Builds Summary Grouped by Year'!V$1,FALSE)</f>
        <v>0</v>
      </c>
      <c r="W28" s="195">
        <f>VLOOKUP($B28,'L&amp;R Bal - E HHP Policy'!$X$8:$AW$34,'Builds Summary Grouped by Year'!W$1,FALSE)</f>
        <v>0</v>
      </c>
      <c r="X28" s="195">
        <f>VLOOKUP($B28,'L&amp;R Bal - E HHP Policy'!$X$8:$AW$34,'Builds Summary Grouped by Year'!X$1,FALSE)</f>
        <v>76</v>
      </c>
      <c r="Y28" s="195">
        <f>VLOOKUP($B28,'L&amp;R Bal - E HHP Policy'!$X$8:$AW$34,'Builds Summary Grouped by Year'!Y$1,FALSE)</f>
        <v>297</v>
      </c>
      <c r="Z28" s="195">
        <f>VLOOKUP($B28,'L&amp;R Bal - E HHP Policy'!$X$8:$AW$34,'Builds Summary Grouped by Year'!Z$1,FALSE)</f>
        <v>160.52092763358394</v>
      </c>
      <c r="AA28" s="195">
        <f>VLOOKUP($B28,'L&amp;R Bal - E HHP Policy'!$X$8:$AW$34,'Builds Summary Grouped by Year'!AA$1,FALSE)</f>
        <v>78.758503796137163</v>
      </c>
    </row>
    <row r="29" spans="1:27" ht="15" customHeight="1" x14ac:dyDescent="0.25">
      <c r="A29" s="211" t="s">
        <v>161</v>
      </c>
      <c r="B29" s="76" t="s">
        <v>30</v>
      </c>
      <c r="C29" s="195">
        <f>-VLOOKUP($B29,'L&amp;R Bal - F No Gas Growth'!$W$8:$AV$34,'Builds Summary Grouped by Year'!C$1,FALSE)</f>
        <v>-195.233</v>
      </c>
      <c r="D29" s="195">
        <f>VLOOKUP($B29,'L&amp;R Bal - F No Gas Growth'!$W$8:$AV$34,'Builds Summary Grouped by Year'!D$1,FALSE)</f>
        <v>0</v>
      </c>
      <c r="E29" s="195">
        <f>VLOOKUP($B29,'L&amp;R Bal - F No Gas Growth'!$W$8:$AV$34,'Builds Summary Grouped by Year'!E$1,FALSE)</f>
        <v>0</v>
      </c>
      <c r="F29" s="195">
        <f>VLOOKUP($B29,'L&amp;R Bal - F No Gas Growth'!$W$8:$AV$34,'Builds Summary Grouped by Year'!F$1,FALSE)</f>
        <v>0</v>
      </c>
      <c r="G29" s="195">
        <f>VLOOKUP($B29,'L&amp;R Bal - F No Gas Growth'!$W$8:$AV$34,'Builds Summary Grouped by Year'!G$1,FALSE)</f>
        <v>0</v>
      </c>
      <c r="H29" s="195">
        <f>VLOOKUP($B29,'L&amp;R Bal - F No Gas Growth'!$W$8:$AV$34,'Builds Summary Grouped by Year'!H$1,FALSE)</f>
        <v>0</v>
      </c>
      <c r="I29" s="195">
        <f>VLOOKUP($B29,'L&amp;R Bal - F No Gas Growth'!$W$8:$AV$34,'Builds Summary Grouped by Year'!I$1,FALSE)</f>
        <v>0</v>
      </c>
      <c r="J29" s="195">
        <f>VLOOKUP($B29,'L&amp;R Bal - F No Gas Growth'!$W$8:$AV$34,'Builds Summary Grouped by Year'!J$1,FALSE)</f>
        <v>1.6438356164383561</v>
      </c>
      <c r="K29" s="195">
        <f>VLOOKUP($B29,'L&amp;R Bal - F No Gas Growth'!$W$8:$AV$34,'Builds Summary Grouped by Year'!K$1,FALSE)</f>
        <v>4.74</v>
      </c>
      <c r="L29" s="195">
        <f>VLOOKUP($B29,'L&amp;R Bal - F No Gas Growth'!$W$8:$AV$34,'Builds Summary Grouped by Year'!L$1,FALSE)</f>
        <v>4.74</v>
      </c>
      <c r="M29" s="195">
        <f>VLOOKUP($B29,'L&amp;R Bal - F No Gas Growth'!$W$8:$AV$34,'Builds Summary Grouped by Year'!M$1,FALSE)</f>
        <v>4.74</v>
      </c>
      <c r="N29" s="195">
        <f>VLOOKUP($B29,'L&amp;R Bal - F No Gas Growth'!$W$8:$AV$34,'Builds Summary Grouped by Year'!N$1,FALSE)</f>
        <v>14.22</v>
      </c>
      <c r="O29" s="195">
        <f>VLOOKUP($B29,'L&amp;R Bal - F No Gas Growth'!$W$8:$AV$34,'Builds Summary Grouped by Year'!O$1,FALSE)</f>
        <v>30</v>
      </c>
      <c r="P29" s="195">
        <f>VLOOKUP($B29,'L&amp;R Bal - F No Gas Growth'!$W$8:$AV$34,'Builds Summary Grouped by Year'!P$1,FALSE)</f>
        <v>15</v>
      </c>
      <c r="Q29" s="195">
        <f>VLOOKUP($B29,'L&amp;R Bal - F No Gas Growth'!$W$8:$AV$34,'Builds Summary Grouped by Year'!Q$1,FALSE)</f>
        <v>0</v>
      </c>
      <c r="R29" s="195">
        <f>VLOOKUP($B29,'L&amp;R Bal - F No Gas Growth'!$W$8:$AV$34,'Builds Summary Grouped by Year'!R$1,FALSE)</f>
        <v>27</v>
      </c>
      <c r="S29" s="195">
        <f>VLOOKUP($B29,'L&amp;R Bal - F No Gas Growth'!$W$8:$AV$34,'Builds Summary Grouped by Year'!S$1,FALSE)</f>
        <v>0</v>
      </c>
      <c r="T29" s="195">
        <f>VLOOKUP($B29,'L&amp;R Bal - F No Gas Growth'!$W$8:$AV$34,'Builds Summary Grouped by Year'!T$1,FALSE)</f>
        <v>0</v>
      </c>
      <c r="U29" s="195">
        <f>VLOOKUP($B29,'L&amp;R Bal - F No Gas Growth'!$W$8:$AV$34,'Builds Summary Grouped by Year'!U$1,FALSE)</f>
        <v>0</v>
      </c>
      <c r="V29" s="195">
        <f>VLOOKUP($B29,'L&amp;R Bal - F No Gas Growth'!$W$8:$AV$34,'Builds Summary Grouped by Year'!V$1,FALSE)</f>
        <v>0</v>
      </c>
      <c r="W29" s="195">
        <f>VLOOKUP($B29,'L&amp;R Bal - F No Gas Growth'!$W$8:$AV$34,'Builds Summary Grouped by Year'!W$1,FALSE)</f>
        <v>0</v>
      </c>
      <c r="X29" s="195">
        <f>VLOOKUP($B29,'L&amp;R Bal - F No Gas Growth'!$W$8:$AV$34,'Builds Summary Grouped by Year'!X$1,FALSE)</f>
        <v>24</v>
      </c>
      <c r="Y29" s="195">
        <f>VLOOKUP($B29,'L&amp;R Bal - F No Gas Growth'!$W$8:$AV$34,'Builds Summary Grouped by Year'!Y$1,FALSE)</f>
        <v>51</v>
      </c>
      <c r="Z29" s="195">
        <f>VLOOKUP($B29,'L&amp;R Bal - F No Gas Growth'!$W$8:$AV$34,'Builds Summary Grouped by Year'!Z$1,FALSE)</f>
        <v>0</v>
      </c>
      <c r="AA29" s="195">
        <f>VLOOKUP($B29,'L&amp;R Bal - F No Gas Growth'!$W$8:$AV$34,'Builds Summary Grouped by Year'!AA$1,FALSE)</f>
        <v>127.34179429897691</v>
      </c>
    </row>
    <row r="30" spans="1:27" ht="15" customHeight="1" x14ac:dyDescent="0.25">
      <c r="A30" s="211" t="s">
        <v>162</v>
      </c>
      <c r="B30" s="76" t="s">
        <v>30</v>
      </c>
      <c r="C30" s="195">
        <f>-VLOOKUP($B30,'L&amp;R Bal - Reference'!$W$8:$AV$34,'Builds Summary Grouped by Year'!C$1,FALSE)</f>
        <v>-117.733</v>
      </c>
      <c r="D30" s="195">
        <f>VLOOKUP($B30,'L&amp;R Bal - Reference'!$W$8:$AV$34,'Builds Summary Grouped by Year'!D$1,FALSE)</f>
        <v>0</v>
      </c>
      <c r="E30" s="195">
        <f>VLOOKUP($B30,'L&amp;R Bal - Reference'!$W$8:$AV$34,'Builds Summary Grouped by Year'!E$1,FALSE)</f>
        <v>0</v>
      </c>
      <c r="F30" s="195">
        <f>VLOOKUP($B30,'L&amp;R Bal - Reference'!$W$8:$AV$34,'Builds Summary Grouped by Year'!F$1,FALSE)</f>
        <v>0</v>
      </c>
      <c r="G30" s="195">
        <f>VLOOKUP($B30,'L&amp;R Bal - Reference'!$W$8:$AV$34,'Builds Summary Grouped by Year'!G$1,FALSE)</f>
        <v>0</v>
      </c>
      <c r="H30" s="195">
        <f>VLOOKUP($B30,'L&amp;R Bal - Reference'!$W$8:$AV$34,'Builds Summary Grouped by Year'!H$1,FALSE)</f>
        <v>0</v>
      </c>
      <c r="I30" s="195">
        <f>VLOOKUP($B30,'L&amp;R Bal - Reference'!$W$8:$AV$34,'Builds Summary Grouped by Year'!I$1,FALSE)</f>
        <v>0</v>
      </c>
      <c r="J30" s="195">
        <f>VLOOKUP($B30,'L&amp;R Bal - Reference'!$W$8:$AV$34,'Builds Summary Grouped by Year'!J$1,FALSE)</f>
        <v>1.6438356164383561</v>
      </c>
      <c r="K30" s="195">
        <f>VLOOKUP($B30,'L&amp;R Bal - Reference'!$W$8:$AV$34,'Builds Summary Grouped by Year'!K$1,FALSE)</f>
        <v>4.74</v>
      </c>
      <c r="L30" s="195">
        <f>VLOOKUP($B30,'L&amp;R Bal - Reference'!$W$8:$AV$34,'Builds Summary Grouped by Year'!L$1,FALSE)</f>
        <v>4.74</v>
      </c>
      <c r="M30" s="195">
        <f>VLOOKUP($B30,'L&amp;R Bal - Reference'!$W$8:$AV$34,'Builds Summary Grouped by Year'!M$1,FALSE)</f>
        <v>4.74</v>
      </c>
      <c r="N30" s="195">
        <f>VLOOKUP($B30,'L&amp;R Bal - Reference'!$W$8:$AV$34,'Builds Summary Grouped by Year'!N$1,FALSE)</f>
        <v>14.22</v>
      </c>
      <c r="O30" s="195">
        <f>VLOOKUP($B30,'L&amp;R Bal - Reference'!$W$8:$AV$34,'Builds Summary Grouped by Year'!O$1,FALSE)</f>
        <v>30</v>
      </c>
      <c r="P30" s="195">
        <f>VLOOKUP($B30,'L&amp;R Bal - Reference'!$W$8:$AV$34,'Builds Summary Grouped by Year'!P$1,FALSE)</f>
        <v>15</v>
      </c>
      <c r="Q30" s="195">
        <f>VLOOKUP($B30,'L&amp;R Bal - Reference'!$W$8:$AV$34,'Builds Summary Grouped by Year'!Q$1,FALSE)</f>
        <v>0</v>
      </c>
      <c r="R30" s="195">
        <f>VLOOKUP($B30,'L&amp;R Bal - Reference'!$W$8:$AV$34,'Builds Summary Grouped by Year'!R$1,FALSE)</f>
        <v>43.5</v>
      </c>
      <c r="S30" s="195">
        <f>VLOOKUP($B30,'L&amp;R Bal - Reference'!$W$8:$AV$34,'Builds Summary Grouped by Year'!S$1,FALSE)</f>
        <v>9.2200000000000006</v>
      </c>
      <c r="T30" s="195">
        <f>VLOOKUP($B30,'L&amp;R Bal - Reference'!$W$8:$AV$34,'Builds Summary Grouped by Year'!T$1,FALSE)</f>
        <v>0</v>
      </c>
      <c r="U30" s="195">
        <f>VLOOKUP($B30,'L&amp;R Bal - Reference'!$W$8:$AV$34,'Builds Summary Grouped by Year'!U$1,FALSE)</f>
        <v>0</v>
      </c>
      <c r="V30" s="195">
        <f>VLOOKUP($B30,'L&amp;R Bal - Reference'!$W$8:$AV$34,'Builds Summary Grouped by Year'!V$1,FALSE)</f>
        <v>0</v>
      </c>
      <c r="W30" s="195">
        <f>VLOOKUP($B30,'L&amp;R Bal - Reference'!$W$8:$AV$34,'Builds Summary Grouped by Year'!W$1,FALSE)</f>
        <v>0</v>
      </c>
      <c r="X30" s="195">
        <f>VLOOKUP($B30,'L&amp;R Bal - Reference'!$W$8:$AV$34,'Builds Summary Grouped by Year'!X$1,FALSE)</f>
        <v>75.78</v>
      </c>
      <c r="Y30" s="195">
        <f>VLOOKUP($B30,'L&amp;R Bal - Reference'!$W$8:$AV$34,'Builds Summary Grouped by Year'!Y$1,FALSE)</f>
        <v>128.5</v>
      </c>
      <c r="Z30" s="195">
        <f>VLOOKUP($B30,'L&amp;R Bal - Reference'!$W$8:$AV$34,'Builds Summary Grouped by Year'!Z$1,FALSE)</f>
        <v>0</v>
      </c>
      <c r="AA30" s="195">
        <f>VLOOKUP($B30,'L&amp;R Bal - Reference'!$W$8:$AV$34,'Builds Summary Grouped by Year'!AA$1,FALSE)</f>
        <v>143.70668103484974</v>
      </c>
    </row>
    <row r="31" spans="1:27" ht="15" customHeight="1" x14ac:dyDescent="0.25">
      <c r="A31" s="211" t="s">
        <v>118</v>
      </c>
      <c r="B31" s="76" t="s">
        <v>46</v>
      </c>
      <c r="C31" s="195">
        <f>-VLOOKUP($B31,'L&amp;R Bal - Reference'!$W$8:$AV$34,'Builds Summary Grouped by Year'!C$1,FALSE)</f>
        <v>-117.733</v>
      </c>
      <c r="D31" s="195">
        <f>VLOOKUP($B31,'L&amp;R Bal - Reference'!$W$8:$AV$34,'Builds Summary Grouped by Year'!D$1,FALSE)</f>
        <v>0</v>
      </c>
      <c r="E31" s="195">
        <f>VLOOKUP($B31,'L&amp;R Bal - Reference'!$W$8:$AV$34,'Builds Summary Grouped by Year'!E$1,FALSE)</f>
        <v>0</v>
      </c>
      <c r="F31" s="195">
        <f>VLOOKUP($B31,'L&amp;R Bal - Reference'!$W$8:$AV$34,'Builds Summary Grouped by Year'!F$1,FALSE)</f>
        <v>0</v>
      </c>
      <c r="G31" s="195">
        <f>VLOOKUP($B31,'L&amp;R Bal - Reference'!$W$8:$AV$34,'Builds Summary Grouped by Year'!G$1,FALSE)</f>
        <v>0</v>
      </c>
      <c r="H31" s="195">
        <f>VLOOKUP($B31,'L&amp;R Bal - Reference'!$W$8:$AV$34,'Builds Summary Grouped by Year'!H$1,FALSE)</f>
        <v>0</v>
      </c>
      <c r="I31" s="195">
        <f>VLOOKUP($B31,'L&amp;R Bal - Reference'!$W$8:$AV$34,'Builds Summary Grouped by Year'!I$1,FALSE)</f>
        <v>0</v>
      </c>
      <c r="J31" s="195">
        <f>VLOOKUP($B31,'L&amp;R Bal - Reference'!$W$8:$AV$34,'Builds Summary Grouped by Year'!J$1,FALSE)</f>
        <v>2.4657534246575343</v>
      </c>
      <c r="K31" s="195">
        <f>VLOOKUP($B31,'L&amp;R Bal - Reference'!$W$8:$AV$34,'Builds Summary Grouped by Year'!K$1,FALSE)</f>
        <v>4.74</v>
      </c>
      <c r="L31" s="195">
        <f>VLOOKUP($B31,'L&amp;R Bal - Reference'!$W$8:$AV$34,'Builds Summary Grouped by Year'!L$1,FALSE)</f>
        <v>4.74</v>
      </c>
      <c r="M31" s="195">
        <f>VLOOKUP($B31,'L&amp;R Bal - Reference'!$W$8:$AV$34,'Builds Summary Grouped by Year'!M$1,FALSE)</f>
        <v>4.74</v>
      </c>
      <c r="N31" s="195">
        <f>VLOOKUP($B31,'L&amp;R Bal - Reference'!$W$8:$AV$34,'Builds Summary Grouped by Year'!N$1,FALSE)</f>
        <v>14.22</v>
      </c>
      <c r="O31" s="195">
        <f>VLOOKUP($B31,'L&amp;R Bal - Reference'!$W$8:$AV$34,'Builds Summary Grouped by Year'!O$1,FALSE)</f>
        <v>30</v>
      </c>
      <c r="P31" s="195">
        <f>VLOOKUP($B31,'L&amp;R Bal - Reference'!$W$8:$AV$34,'Builds Summary Grouped by Year'!P$1,FALSE)</f>
        <v>15</v>
      </c>
      <c r="Q31" s="195">
        <f>VLOOKUP($B31,'L&amp;R Bal - Reference'!$W$8:$AV$34,'Builds Summary Grouped by Year'!Q$1,FALSE)</f>
        <v>0</v>
      </c>
      <c r="R31" s="195">
        <f>VLOOKUP($B31,'L&amp;R Bal - Reference'!$W$8:$AV$34,'Builds Summary Grouped by Year'!R$1,FALSE)</f>
        <v>43.5</v>
      </c>
      <c r="S31" s="195">
        <f>VLOOKUP($B31,'L&amp;R Bal - Reference'!$W$8:$AV$34,'Builds Summary Grouped by Year'!S$1,FALSE)</f>
        <v>9.2200000000000006</v>
      </c>
      <c r="T31" s="195">
        <f>VLOOKUP($B31,'L&amp;R Bal - Reference'!$W$8:$AV$34,'Builds Summary Grouped by Year'!T$1,FALSE)</f>
        <v>0</v>
      </c>
      <c r="U31" s="195">
        <f>VLOOKUP($B31,'L&amp;R Bal - Reference'!$W$8:$AV$34,'Builds Summary Grouped by Year'!U$1,FALSE)</f>
        <v>0</v>
      </c>
      <c r="V31" s="195">
        <f>VLOOKUP($B31,'L&amp;R Bal - Reference'!$W$8:$AV$34,'Builds Summary Grouped by Year'!V$1,FALSE)</f>
        <v>0</v>
      </c>
      <c r="W31" s="195">
        <f>VLOOKUP($B31,'L&amp;R Bal - Reference'!$W$8:$AV$34,'Builds Summary Grouped by Year'!W$1,FALSE)</f>
        <v>0</v>
      </c>
      <c r="X31" s="195">
        <f>VLOOKUP($B31,'L&amp;R Bal - Reference'!$W$8:$AV$34,'Builds Summary Grouped by Year'!X$1,FALSE)</f>
        <v>75.78</v>
      </c>
      <c r="Y31" s="195">
        <f>VLOOKUP($B31,'L&amp;R Bal - Reference'!$W$8:$AV$34,'Builds Summary Grouped by Year'!Y$1,FALSE)</f>
        <v>128.5</v>
      </c>
      <c r="Z31" s="195">
        <f>VLOOKUP($B31,'L&amp;R Bal - Reference'!$W$8:$AV$34,'Builds Summary Grouped by Year'!Z$1,FALSE)</f>
        <v>0</v>
      </c>
      <c r="AA31" s="195">
        <f>VLOOKUP($B31,'L&amp;R Bal - Reference'!$W$8:$AV$34,'Builds Summary Grouped by Year'!AA$1,FALSE)</f>
        <v>194.82858394457378</v>
      </c>
    </row>
    <row r="32" spans="1:27" ht="15" customHeight="1" x14ac:dyDescent="0.25">
      <c r="A32" s="211" t="s">
        <v>119</v>
      </c>
      <c r="B32" s="76" t="s">
        <v>46</v>
      </c>
      <c r="C32" s="195">
        <f>-VLOOKUP($B32,'L&amp;R Bal - Electrification'!$W$8:$AV$34,'Builds Summary Grouped by Year'!C$1,FALSE)</f>
        <v>-371.6</v>
      </c>
      <c r="D32" s="195">
        <f>VLOOKUP($B32,'L&amp;R Bal - Electrification'!$W$8:$AV$34,'Builds Summary Grouped by Year'!D$1,FALSE)</f>
        <v>2.0273972602739727</v>
      </c>
      <c r="E32" s="195">
        <f>VLOOKUP($B32,'L&amp;R Bal - Electrification'!$W$8:$AV$34,'Builds Summary Grouped by Year'!E$1,FALSE)</f>
        <v>2.0191780821917806</v>
      </c>
      <c r="F32" s="195">
        <f>VLOOKUP($B32,'L&amp;R Bal - Electrification'!$W$8:$AV$34,'Builds Summary Grouped by Year'!F$1,FALSE)</f>
        <v>0</v>
      </c>
      <c r="G32" s="195">
        <f>VLOOKUP($B32,'L&amp;R Bal - Electrification'!$W$8:$AV$34,'Builds Summary Grouped by Year'!G$1,FALSE)</f>
        <v>0</v>
      </c>
      <c r="H32" s="195">
        <f>VLOOKUP($B32,'L&amp;R Bal - Electrification'!$W$8:$AV$34,'Builds Summary Grouped by Year'!H$1,FALSE)</f>
        <v>6.3013698630136989</v>
      </c>
      <c r="I32" s="195">
        <f>VLOOKUP($B32,'L&amp;R Bal - Electrification'!$W$8:$AV$34,'Builds Summary Grouped by Year'!I$1,FALSE)</f>
        <v>0</v>
      </c>
      <c r="J32" s="195">
        <f>VLOOKUP($B32,'L&amp;R Bal - Electrification'!$W$8:$AV$34,'Builds Summary Grouped by Year'!J$1,FALSE)</f>
        <v>2.4657534246575343</v>
      </c>
      <c r="K32" s="195">
        <f>VLOOKUP($B32,'L&amp;R Bal - Electrification'!$W$8:$AV$34,'Builds Summary Grouped by Year'!K$1,FALSE)</f>
        <v>4.74</v>
      </c>
      <c r="L32" s="195">
        <f>VLOOKUP($B32,'L&amp;R Bal - Electrification'!$W$8:$AV$34,'Builds Summary Grouped by Year'!L$1,FALSE)</f>
        <v>4.74</v>
      </c>
      <c r="M32" s="195">
        <f>VLOOKUP($B32,'L&amp;R Bal - Electrification'!$W$8:$AV$34,'Builds Summary Grouped by Year'!M$1,FALSE)</f>
        <v>4.74</v>
      </c>
      <c r="N32" s="195">
        <f>VLOOKUP($B32,'L&amp;R Bal - Electrification'!$W$8:$AV$34,'Builds Summary Grouped by Year'!N$1,FALSE)</f>
        <v>14.22</v>
      </c>
      <c r="O32" s="195">
        <f>VLOOKUP($B32,'L&amp;R Bal - Electrification'!$W$8:$AV$34,'Builds Summary Grouped by Year'!O$1,FALSE)</f>
        <v>30</v>
      </c>
      <c r="P32" s="195">
        <f>VLOOKUP($B32,'L&amp;R Bal - Electrification'!$W$8:$AV$34,'Builds Summary Grouped by Year'!P$1,FALSE)</f>
        <v>15</v>
      </c>
      <c r="Q32" s="195">
        <f>VLOOKUP($B32,'L&amp;R Bal - Electrification'!$W$8:$AV$34,'Builds Summary Grouped by Year'!Q$1,FALSE)</f>
        <v>20</v>
      </c>
      <c r="R32" s="195">
        <f>VLOOKUP($B32,'L&amp;R Bal - Electrification'!$W$8:$AV$34,'Builds Summary Grouped by Year'!R$1,FALSE)</f>
        <v>59</v>
      </c>
      <c r="S32" s="195">
        <f>VLOOKUP($B32,'L&amp;R Bal - Electrification'!$W$8:$AV$34,'Builds Summary Grouped by Year'!S$1,FALSE)</f>
        <v>0</v>
      </c>
      <c r="T32" s="195">
        <f>VLOOKUP($B32,'L&amp;R Bal - Electrification'!$W$8:$AV$34,'Builds Summary Grouped by Year'!T$1,FALSE)</f>
        <v>4</v>
      </c>
      <c r="U32" s="195">
        <f>VLOOKUP($B32,'L&amp;R Bal - Electrification'!$W$8:$AV$34,'Builds Summary Grouped by Year'!U$1,FALSE)</f>
        <v>10</v>
      </c>
      <c r="V32" s="195">
        <f>VLOOKUP($B32,'L&amp;R Bal - Electrification'!$W$8:$AV$34,'Builds Summary Grouped by Year'!V$1,FALSE)</f>
        <v>8</v>
      </c>
      <c r="W32" s="195">
        <f>VLOOKUP($B32,'L&amp;R Bal - Electrification'!$W$8:$AV$34,'Builds Summary Grouped by Year'!W$1,FALSE)</f>
        <v>49</v>
      </c>
      <c r="X32" s="195">
        <f>VLOOKUP($B32,'L&amp;R Bal - Electrification'!$W$8:$AV$34,'Builds Summary Grouped by Year'!X$1,FALSE)</f>
        <v>2</v>
      </c>
      <c r="Y32" s="195">
        <f>VLOOKUP($B32,'L&amp;R Bal - Electrification'!$W$8:$AV$34,'Builds Summary Grouped by Year'!Y$1,FALSE)</f>
        <v>152</v>
      </c>
      <c r="Z32" s="195">
        <f>VLOOKUP($B32,'L&amp;R Bal - Electrification'!$W$8:$AV$34,'Builds Summary Grouped by Year'!Z$1,FALSE)</f>
        <v>834.47998710321508</v>
      </c>
      <c r="AA32" s="195">
        <f>VLOOKUP($B32,'L&amp;R Bal - Electrification'!$W$8:$AV$34,'Builds Summary Grouped by Year'!AA$1,FALSE)</f>
        <v>114.2299648930062</v>
      </c>
    </row>
    <row r="33" spans="1:27" ht="15" customHeight="1" x14ac:dyDescent="0.25">
      <c r="A33" s="211" t="s">
        <v>98</v>
      </c>
      <c r="B33" s="76" t="s">
        <v>46</v>
      </c>
      <c r="C33" s="195">
        <f>-VLOOKUP($B33,'L&amp;R Bal - A Ceiling Price'!$W$8:$AV$34,'Builds Summary Grouped by Year'!C$1,FALSE)</f>
        <v>-121.81299999999999</v>
      </c>
      <c r="D33" s="195">
        <f>VLOOKUP($B33,'L&amp;R Bal - A Ceiling Price'!$W$8:$AV$34,'Builds Summary Grouped by Year'!D$1,FALSE)</f>
        <v>2.0273972602739727</v>
      </c>
      <c r="E33" s="195">
        <f>VLOOKUP($B33,'L&amp;R Bal - A Ceiling Price'!$W$8:$AV$34,'Builds Summary Grouped by Year'!E$1,FALSE)</f>
        <v>2.0191780821917806</v>
      </c>
      <c r="F33" s="195">
        <f>VLOOKUP($B33,'L&amp;R Bal - A Ceiling Price'!$W$8:$AV$34,'Builds Summary Grouped by Year'!F$1,FALSE)</f>
        <v>0</v>
      </c>
      <c r="G33" s="195">
        <f>VLOOKUP($B33,'L&amp;R Bal - A Ceiling Price'!$W$8:$AV$34,'Builds Summary Grouped by Year'!G$1,FALSE)</f>
        <v>0</v>
      </c>
      <c r="H33" s="195">
        <f>VLOOKUP($B33,'L&amp;R Bal - A Ceiling Price'!$W$8:$AV$34,'Builds Summary Grouped by Year'!H$1,FALSE)</f>
        <v>6.3013698630136989</v>
      </c>
      <c r="I33" s="195">
        <f>VLOOKUP($B33,'L&amp;R Bal - A Ceiling Price'!$W$8:$AV$34,'Builds Summary Grouped by Year'!I$1,FALSE)</f>
        <v>0</v>
      </c>
      <c r="J33" s="195">
        <f>VLOOKUP($B33,'L&amp;R Bal - A Ceiling Price'!$W$8:$AV$34,'Builds Summary Grouped by Year'!J$1,FALSE)</f>
        <v>2.4657534246575343</v>
      </c>
      <c r="K33" s="195">
        <f>VLOOKUP($B33,'L&amp;R Bal - A Ceiling Price'!$W$8:$AV$34,'Builds Summary Grouped by Year'!K$1,FALSE)</f>
        <v>4.74</v>
      </c>
      <c r="L33" s="195">
        <f>VLOOKUP($B33,'L&amp;R Bal - A Ceiling Price'!$W$8:$AV$34,'Builds Summary Grouped by Year'!L$1,FALSE)</f>
        <v>4.74</v>
      </c>
      <c r="M33" s="195">
        <f>VLOOKUP($B33,'L&amp;R Bal - A Ceiling Price'!$W$8:$AV$34,'Builds Summary Grouped by Year'!M$1,FALSE)</f>
        <v>4.74</v>
      </c>
      <c r="N33" s="195">
        <f>VLOOKUP($B33,'L&amp;R Bal - A Ceiling Price'!$W$8:$AV$34,'Builds Summary Grouped by Year'!N$1,FALSE)</f>
        <v>14.22</v>
      </c>
      <c r="O33" s="195">
        <f>VLOOKUP($B33,'L&amp;R Bal - A Ceiling Price'!$W$8:$AV$34,'Builds Summary Grouped by Year'!O$1,FALSE)</f>
        <v>30</v>
      </c>
      <c r="P33" s="195">
        <f>VLOOKUP($B33,'L&amp;R Bal - A Ceiling Price'!$W$8:$AV$34,'Builds Summary Grouped by Year'!P$1,FALSE)</f>
        <v>15</v>
      </c>
      <c r="Q33" s="195">
        <f>VLOOKUP($B33,'L&amp;R Bal - A Ceiling Price'!$W$8:$AV$34,'Builds Summary Grouped by Year'!Q$1,FALSE)</f>
        <v>0</v>
      </c>
      <c r="R33" s="195">
        <f>VLOOKUP($B33,'L&amp;R Bal - A Ceiling Price'!$W$8:$AV$34,'Builds Summary Grouped by Year'!R$1,FALSE)</f>
        <v>39.42</v>
      </c>
      <c r="S33" s="195">
        <f>VLOOKUP($B33,'L&amp;R Bal - A Ceiling Price'!$W$8:$AV$34,'Builds Summary Grouped by Year'!S$1,FALSE)</f>
        <v>9.2200000000000006</v>
      </c>
      <c r="T33" s="195">
        <f>VLOOKUP($B33,'L&amp;R Bal - A Ceiling Price'!$W$8:$AV$34,'Builds Summary Grouped by Year'!T$1,FALSE)</f>
        <v>0</v>
      </c>
      <c r="U33" s="195">
        <f>VLOOKUP($B33,'L&amp;R Bal - A Ceiling Price'!$W$8:$AV$34,'Builds Summary Grouped by Year'!U$1,FALSE)</f>
        <v>0</v>
      </c>
      <c r="V33" s="195">
        <f>VLOOKUP($B33,'L&amp;R Bal - A Ceiling Price'!$W$8:$AV$34,'Builds Summary Grouped by Year'!V$1,FALSE)</f>
        <v>0</v>
      </c>
      <c r="W33" s="195">
        <f>VLOOKUP($B33,'L&amp;R Bal - A Ceiling Price'!$W$8:$AV$34,'Builds Summary Grouped by Year'!W$1,FALSE)</f>
        <v>0</v>
      </c>
      <c r="X33" s="195">
        <f>VLOOKUP($B33,'L&amp;R Bal - A Ceiling Price'!$W$8:$AV$34,'Builds Summary Grouped by Year'!X$1,FALSE)</f>
        <v>75.78</v>
      </c>
      <c r="Y33" s="195">
        <f>VLOOKUP($B33,'L&amp;R Bal - A Ceiling Price'!$W$8:$AV$34,'Builds Summary Grouped by Year'!Y$1,FALSE)</f>
        <v>124.42</v>
      </c>
      <c r="Z33" s="195">
        <f>VLOOKUP($B33,'L&amp;R Bal - A Ceiling Price'!$W$8:$AV$34,'Builds Summary Grouped by Year'!Z$1,FALSE)</f>
        <v>0</v>
      </c>
      <c r="AA33" s="195">
        <f>VLOOKUP($B33,'L&amp;R Bal - A Ceiling Price'!$W$8:$AV$34,'Builds Summary Grouped by Year'!AA$1,FALSE)</f>
        <v>199.08204797923642</v>
      </c>
    </row>
    <row r="34" spans="1:27" ht="15" customHeight="1" x14ac:dyDescent="0.25">
      <c r="A34" s="211" t="s">
        <v>97</v>
      </c>
      <c r="B34" s="76" t="s">
        <v>46</v>
      </c>
      <c r="C34" s="195">
        <f>-VLOOKUP($B34,'L&amp;R Bal - B Floor Price'!$W$8:$AV$34,'Builds Summary Grouped by Year'!C$1,FALSE)</f>
        <v>-110.233</v>
      </c>
      <c r="D34" s="195">
        <f>VLOOKUP($B34,'L&amp;R Bal - B Floor Price'!$W$8:$AV$34,'Builds Summary Grouped by Year'!D$1,FALSE)</f>
        <v>0</v>
      </c>
      <c r="E34" s="195">
        <f>VLOOKUP($B34,'L&amp;R Bal - B Floor Price'!$W$8:$AV$34,'Builds Summary Grouped by Year'!E$1,FALSE)</f>
        <v>0</v>
      </c>
      <c r="F34" s="195">
        <f>VLOOKUP($B34,'L&amp;R Bal - B Floor Price'!$W$8:$AV$34,'Builds Summary Grouped by Year'!F$1,FALSE)</f>
        <v>0</v>
      </c>
      <c r="G34" s="195">
        <f>VLOOKUP($B34,'L&amp;R Bal - B Floor Price'!$W$8:$AV$34,'Builds Summary Grouped by Year'!G$1,FALSE)</f>
        <v>0</v>
      </c>
      <c r="H34" s="195">
        <f>VLOOKUP($B34,'L&amp;R Bal - B Floor Price'!$W$8:$AV$34,'Builds Summary Grouped by Year'!H$1,FALSE)</f>
        <v>0</v>
      </c>
      <c r="I34" s="195">
        <f>VLOOKUP($B34,'L&amp;R Bal - B Floor Price'!$W$8:$AV$34,'Builds Summary Grouped by Year'!I$1,FALSE)</f>
        <v>0</v>
      </c>
      <c r="J34" s="195">
        <f>VLOOKUP($B34,'L&amp;R Bal - B Floor Price'!$W$8:$AV$34,'Builds Summary Grouped by Year'!J$1,FALSE)</f>
        <v>2.4657534246575343</v>
      </c>
      <c r="K34" s="195">
        <f>VLOOKUP($B34,'L&amp;R Bal - B Floor Price'!$W$8:$AV$34,'Builds Summary Grouped by Year'!K$1,FALSE)</f>
        <v>4.74</v>
      </c>
      <c r="L34" s="195">
        <f>VLOOKUP($B34,'L&amp;R Bal - B Floor Price'!$W$8:$AV$34,'Builds Summary Grouped by Year'!L$1,FALSE)</f>
        <v>4.74</v>
      </c>
      <c r="M34" s="195">
        <f>VLOOKUP($B34,'L&amp;R Bal - B Floor Price'!$W$8:$AV$34,'Builds Summary Grouped by Year'!M$1,FALSE)</f>
        <v>4.74</v>
      </c>
      <c r="N34" s="195">
        <f>VLOOKUP($B34,'L&amp;R Bal - B Floor Price'!$W$8:$AV$34,'Builds Summary Grouped by Year'!N$1,FALSE)</f>
        <v>14.22</v>
      </c>
      <c r="O34" s="195">
        <f>VLOOKUP($B34,'L&amp;R Bal - B Floor Price'!$W$8:$AV$34,'Builds Summary Grouped by Year'!O$1,FALSE)</f>
        <v>30</v>
      </c>
      <c r="P34" s="195">
        <f>VLOOKUP($B34,'L&amp;R Bal - B Floor Price'!$W$8:$AV$34,'Builds Summary Grouped by Year'!P$1,FALSE)</f>
        <v>15</v>
      </c>
      <c r="Q34" s="195">
        <f>VLOOKUP($B34,'L&amp;R Bal - B Floor Price'!$W$8:$AV$34,'Builds Summary Grouped by Year'!Q$1,FALSE)</f>
        <v>0</v>
      </c>
      <c r="R34" s="195">
        <f>VLOOKUP($B34,'L&amp;R Bal - B Floor Price'!$W$8:$AV$34,'Builds Summary Grouped by Year'!R$1,FALSE)</f>
        <v>51</v>
      </c>
      <c r="S34" s="195">
        <f>VLOOKUP($B34,'L&amp;R Bal - B Floor Price'!$W$8:$AV$34,'Builds Summary Grouped by Year'!S$1,FALSE)</f>
        <v>9.2200000000000006</v>
      </c>
      <c r="T34" s="195">
        <f>VLOOKUP($B34,'L&amp;R Bal - B Floor Price'!$W$8:$AV$34,'Builds Summary Grouped by Year'!T$1,FALSE)</f>
        <v>0</v>
      </c>
      <c r="U34" s="195">
        <f>VLOOKUP($B34,'L&amp;R Bal - B Floor Price'!$W$8:$AV$34,'Builds Summary Grouped by Year'!U$1,FALSE)</f>
        <v>0</v>
      </c>
      <c r="V34" s="195">
        <f>VLOOKUP($B34,'L&amp;R Bal - B Floor Price'!$W$8:$AV$34,'Builds Summary Grouped by Year'!V$1,FALSE)</f>
        <v>0</v>
      </c>
      <c r="W34" s="195">
        <f>VLOOKUP($B34,'L&amp;R Bal - B Floor Price'!$W$8:$AV$34,'Builds Summary Grouped by Year'!W$1,FALSE)</f>
        <v>0</v>
      </c>
      <c r="X34" s="195">
        <f>VLOOKUP($B34,'L&amp;R Bal - B Floor Price'!$W$8:$AV$34,'Builds Summary Grouped by Year'!X$1,FALSE)</f>
        <v>75.78</v>
      </c>
      <c r="Y34" s="195">
        <f>VLOOKUP($B34,'L&amp;R Bal - B Floor Price'!$W$8:$AV$34,'Builds Summary Grouped by Year'!Y$1,FALSE)</f>
        <v>136</v>
      </c>
      <c r="Z34" s="195">
        <f>VLOOKUP($B34,'L&amp;R Bal - B Floor Price'!$W$8:$AV$34,'Builds Summary Grouped by Year'!Z$1,FALSE)</f>
        <v>0</v>
      </c>
      <c r="AA34" s="195">
        <f>VLOOKUP($B34,'L&amp;R Bal - B Floor Price'!$W$8:$AV$34,'Builds Summary Grouped by Year'!AA$1,FALSE)</f>
        <v>189.66442071102148</v>
      </c>
    </row>
    <row r="35" spans="1:27" ht="15" customHeight="1" x14ac:dyDescent="0.25">
      <c r="A35" s="211" t="s">
        <v>132</v>
      </c>
      <c r="B35" s="76" t="s">
        <v>46</v>
      </c>
      <c r="C35" s="195">
        <f>-VLOOKUP($B35,'L&amp;R Bal - C Limited Emissions'!$X$8:$AW$34,'Builds Summary Grouped by Year'!C$1,FALSE)</f>
        <v>-141.60000000000002</v>
      </c>
      <c r="D35" s="195">
        <f>VLOOKUP($B35,'L&amp;R Bal - C Limited Emissions'!$X$8:$AW$34,'Builds Summary Grouped by Year'!D$1,FALSE)</f>
        <v>2.0273972602739727</v>
      </c>
      <c r="E35" s="195">
        <f>VLOOKUP($B35,'L&amp;R Bal - C Limited Emissions'!$X$8:$AW$34,'Builds Summary Grouped by Year'!E$1,FALSE)</f>
        <v>2.0191780821917806</v>
      </c>
      <c r="F35" s="195">
        <f>VLOOKUP($B35,'L&amp;R Bal - C Limited Emissions'!$X$8:$AW$34,'Builds Summary Grouped by Year'!F$1,FALSE)</f>
        <v>0</v>
      </c>
      <c r="G35" s="195">
        <f>VLOOKUP($B35,'L&amp;R Bal - C Limited Emissions'!$X$8:$AW$34,'Builds Summary Grouped by Year'!G$1,FALSE)</f>
        <v>0</v>
      </c>
      <c r="H35" s="195">
        <f>VLOOKUP($B35,'L&amp;R Bal - C Limited Emissions'!$X$8:$AW$34,'Builds Summary Grouped by Year'!H$1,FALSE)</f>
        <v>6.3013698630136989</v>
      </c>
      <c r="I35" s="195">
        <f>VLOOKUP($B35,'L&amp;R Bal - C Limited Emissions'!$X$8:$AW$34,'Builds Summary Grouped by Year'!I$1,FALSE)</f>
        <v>0</v>
      </c>
      <c r="J35" s="195">
        <f>VLOOKUP($B35,'L&amp;R Bal - C Limited Emissions'!$X$8:$AW$34,'Builds Summary Grouped by Year'!J$1,FALSE)</f>
        <v>2.4657534246575343</v>
      </c>
      <c r="K35" s="195">
        <f>VLOOKUP($B35,'L&amp;R Bal - C Limited Emissions'!$X$8:$AW$34,'Builds Summary Grouped by Year'!K$1,FALSE)</f>
        <v>4.74</v>
      </c>
      <c r="L35" s="195">
        <f>VLOOKUP($B35,'L&amp;R Bal - C Limited Emissions'!$X$8:$AW$34,'Builds Summary Grouped by Year'!L$1,FALSE)</f>
        <v>4.74</v>
      </c>
      <c r="M35" s="195">
        <f>VLOOKUP($B35,'L&amp;R Bal - C Limited Emissions'!$X$8:$AW$34,'Builds Summary Grouped by Year'!M$1,FALSE)</f>
        <v>4.74</v>
      </c>
      <c r="N35" s="195">
        <f>VLOOKUP($B35,'L&amp;R Bal - C Limited Emissions'!$X$8:$AW$34,'Builds Summary Grouped by Year'!N$1,FALSE)</f>
        <v>14.22</v>
      </c>
      <c r="O35" s="195">
        <f>VLOOKUP($B35,'L&amp;R Bal - C Limited Emissions'!$X$8:$AW$34,'Builds Summary Grouped by Year'!O$1,FALSE)</f>
        <v>30</v>
      </c>
      <c r="P35" s="195">
        <f>VLOOKUP($B35,'L&amp;R Bal - C Limited Emissions'!$X$8:$AW$34,'Builds Summary Grouped by Year'!P$1,FALSE)</f>
        <v>0</v>
      </c>
      <c r="Q35" s="195">
        <f>VLOOKUP($B35,'L&amp;R Bal - C Limited Emissions'!$X$8:$AW$34,'Builds Summary Grouped by Year'!Q$1,FALSE)</f>
        <v>0</v>
      </c>
      <c r="R35" s="195">
        <f>VLOOKUP($B35,'L&amp;R Bal - C Limited Emissions'!$X$8:$AW$34,'Builds Summary Grouped by Year'!R$1,FALSE)</f>
        <v>0</v>
      </c>
      <c r="S35" s="195">
        <f>VLOOKUP($B35,'L&amp;R Bal - C Limited Emissions'!$X$8:$AW$34,'Builds Summary Grouped by Year'!S$1,FALSE)</f>
        <v>0</v>
      </c>
      <c r="T35" s="195">
        <f>VLOOKUP($B35,'L&amp;R Bal - C Limited Emissions'!$X$8:$AW$34,'Builds Summary Grouped by Year'!T$1,FALSE)</f>
        <v>220</v>
      </c>
      <c r="U35" s="195">
        <f>VLOOKUP($B35,'L&amp;R Bal - C Limited Emissions'!$X$8:$AW$34,'Builds Summary Grouped by Year'!U$1,FALSE)</f>
        <v>13</v>
      </c>
      <c r="V35" s="195">
        <f>VLOOKUP($B35,'L&amp;R Bal - C Limited Emissions'!$X$8:$AW$34,'Builds Summary Grouped by Year'!V$1,FALSE)</f>
        <v>8</v>
      </c>
      <c r="W35" s="195">
        <f>VLOOKUP($B35,'L&amp;R Bal - C Limited Emissions'!$X$8:$AW$34,'Builds Summary Grouped by Year'!W$1,FALSE)</f>
        <v>141</v>
      </c>
      <c r="X35" s="195">
        <f>VLOOKUP($B35,'L&amp;R Bal - C Limited Emissions'!$X$8:$AW$34,'Builds Summary Grouped by Year'!X$1,FALSE)</f>
        <v>0</v>
      </c>
      <c r="Y35" s="195">
        <f>VLOOKUP($B35,'L&amp;R Bal - C Limited Emissions'!$X$8:$AW$34,'Builds Summary Grouped by Year'!Y$1,FALSE)</f>
        <v>382</v>
      </c>
      <c r="Z35" s="195">
        <f>VLOOKUP($B35,'L&amp;R Bal - C Limited Emissions'!$X$8:$AW$34,'Builds Summary Grouped by Year'!Z$1,FALSE)</f>
        <v>0</v>
      </c>
      <c r="AA35" s="195">
        <f>VLOOKUP($B35,'L&amp;R Bal - C Limited Emissions'!$X$8:$AW$34,'Builds Summary Grouped by Year'!AA$1,FALSE)</f>
        <v>249.82264379733843</v>
      </c>
    </row>
    <row r="36" spans="1:27" ht="15" customHeight="1" x14ac:dyDescent="0.25">
      <c r="A36" s="211" t="s">
        <v>130</v>
      </c>
      <c r="B36" s="76" t="s">
        <v>46</v>
      </c>
      <c r="C36" s="195">
        <f>-VLOOKUP($B36,'L&amp;R Bal - D RNG NA'!$W$8:$AV$34,'Builds Summary Grouped by Year'!C$1,FALSE)</f>
        <v>-117.733</v>
      </c>
      <c r="D36" s="195">
        <f>VLOOKUP($B36,'L&amp;R Bal - D RNG NA'!$W$8:$AV$34,'Builds Summary Grouped by Year'!D$1,FALSE)</f>
        <v>0</v>
      </c>
      <c r="E36" s="195">
        <f>VLOOKUP($B36,'L&amp;R Bal - D RNG NA'!$W$8:$AV$34,'Builds Summary Grouped by Year'!E$1,FALSE)</f>
        <v>0</v>
      </c>
      <c r="F36" s="195">
        <f>VLOOKUP($B36,'L&amp;R Bal - D RNG NA'!$W$8:$AV$34,'Builds Summary Grouped by Year'!F$1,FALSE)</f>
        <v>8.2191780821917817</v>
      </c>
      <c r="G36" s="195">
        <f>VLOOKUP($B36,'L&amp;R Bal - D RNG NA'!$W$8:$AV$34,'Builds Summary Grouped by Year'!G$1,FALSE)</f>
        <v>2.7397260273972601</v>
      </c>
      <c r="H36" s="195">
        <f>VLOOKUP($B36,'L&amp;R Bal - D RNG NA'!$W$8:$AV$34,'Builds Summary Grouped by Year'!H$1,FALSE)</f>
        <v>0</v>
      </c>
      <c r="I36" s="195">
        <f>VLOOKUP($B36,'L&amp;R Bal - D RNG NA'!$W$8:$AV$34,'Builds Summary Grouped by Year'!I$1,FALSE)</f>
        <v>21.917808219178081</v>
      </c>
      <c r="J36" s="195">
        <f>VLOOKUP($B36,'L&amp;R Bal - D RNG NA'!$W$8:$AV$34,'Builds Summary Grouped by Year'!J$1,FALSE)</f>
        <v>2.4657534246575343</v>
      </c>
      <c r="K36" s="195">
        <f>VLOOKUP($B36,'L&amp;R Bal - D RNG NA'!$W$8:$AV$34,'Builds Summary Grouped by Year'!K$1,FALSE)</f>
        <v>4.74</v>
      </c>
      <c r="L36" s="195">
        <f>VLOOKUP($B36,'L&amp;R Bal - D RNG NA'!$W$8:$AV$34,'Builds Summary Grouped by Year'!L$1,FALSE)</f>
        <v>4.74</v>
      </c>
      <c r="M36" s="195">
        <f>VLOOKUP($B36,'L&amp;R Bal - D RNG NA'!$W$8:$AV$34,'Builds Summary Grouped by Year'!M$1,FALSE)</f>
        <v>4.74</v>
      </c>
      <c r="N36" s="195">
        <f>VLOOKUP($B36,'L&amp;R Bal - D RNG NA'!$W$8:$AV$34,'Builds Summary Grouped by Year'!N$1,FALSE)</f>
        <v>14.22</v>
      </c>
      <c r="O36" s="195">
        <f>VLOOKUP($B36,'L&amp;R Bal - D RNG NA'!$W$8:$AV$34,'Builds Summary Grouped by Year'!O$1,FALSE)</f>
        <v>30</v>
      </c>
      <c r="P36" s="195">
        <f>VLOOKUP($B36,'L&amp;R Bal - D RNG NA'!$W$8:$AV$34,'Builds Summary Grouped by Year'!P$1,FALSE)</f>
        <v>15</v>
      </c>
      <c r="Q36" s="195">
        <f>VLOOKUP($B36,'L&amp;R Bal - D RNG NA'!$W$8:$AV$34,'Builds Summary Grouped by Year'!Q$1,FALSE)</f>
        <v>0</v>
      </c>
      <c r="R36" s="195">
        <f>VLOOKUP($B36,'L&amp;R Bal - D RNG NA'!$W$8:$AV$34,'Builds Summary Grouped by Year'!R$1,FALSE)</f>
        <v>43.5</v>
      </c>
      <c r="S36" s="195">
        <f>VLOOKUP($B36,'L&amp;R Bal - D RNG NA'!$W$8:$AV$34,'Builds Summary Grouped by Year'!S$1,FALSE)</f>
        <v>9.2200000000000006</v>
      </c>
      <c r="T36" s="195">
        <f>VLOOKUP($B36,'L&amp;R Bal - D RNG NA'!$W$8:$AV$34,'Builds Summary Grouped by Year'!T$1,FALSE)</f>
        <v>0</v>
      </c>
      <c r="U36" s="195">
        <f>VLOOKUP($B36,'L&amp;R Bal - D RNG NA'!$W$8:$AV$34,'Builds Summary Grouped by Year'!U$1,FALSE)</f>
        <v>0</v>
      </c>
      <c r="V36" s="195">
        <f>VLOOKUP($B36,'L&amp;R Bal - D RNG NA'!$W$8:$AV$34,'Builds Summary Grouped by Year'!V$1,FALSE)</f>
        <v>0</v>
      </c>
      <c r="W36" s="195">
        <f>VLOOKUP($B36,'L&amp;R Bal - D RNG NA'!$W$8:$AV$34,'Builds Summary Grouped by Year'!W$1,FALSE)</f>
        <v>0</v>
      </c>
      <c r="X36" s="195">
        <f>VLOOKUP($B36,'L&amp;R Bal - D RNG NA'!$W$8:$AV$34,'Builds Summary Grouped by Year'!X$1,FALSE)</f>
        <v>75.78</v>
      </c>
      <c r="Y36" s="195">
        <f>VLOOKUP($B36,'L&amp;R Bal - D RNG NA'!$W$8:$AV$34,'Builds Summary Grouped by Year'!Y$1,FALSE)</f>
        <v>128.5</v>
      </c>
      <c r="Z36" s="195">
        <f>VLOOKUP($B36,'L&amp;R Bal - D RNG NA'!$W$8:$AV$34,'Builds Summary Grouped by Year'!Z$1,FALSE)</f>
        <v>0</v>
      </c>
      <c r="AA36" s="195">
        <f>VLOOKUP($B36,'L&amp;R Bal - D RNG NA'!$W$8:$AV$34,'Builds Summary Grouped by Year'!AA$1,FALSE)</f>
        <v>194.82858394457378</v>
      </c>
    </row>
    <row r="37" spans="1:27" ht="15" customHeight="1" x14ac:dyDescent="0.25">
      <c r="A37" s="211" t="s">
        <v>160</v>
      </c>
      <c r="B37" s="76" t="s">
        <v>46</v>
      </c>
      <c r="C37" s="195">
        <f>-VLOOKUP($B37,'L&amp;R Bal - E HHP Policy'!$X$8:$AW$34,'Builds Summary Grouped by Year'!C$1,FALSE)</f>
        <v>-244.60000000000002</v>
      </c>
      <c r="D37" s="195">
        <f>VLOOKUP($B37,'L&amp;R Bal - E HHP Policy'!$X$8:$AW$34,'Builds Summary Grouped by Year'!D$1,FALSE)</f>
        <v>0</v>
      </c>
      <c r="E37" s="195">
        <f>VLOOKUP($B37,'L&amp;R Bal - E HHP Policy'!$X$8:$AW$34,'Builds Summary Grouped by Year'!E$1,FALSE)</f>
        <v>0</v>
      </c>
      <c r="F37" s="195">
        <f>VLOOKUP($B37,'L&amp;R Bal - E HHP Policy'!$X$8:$AW$34,'Builds Summary Grouped by Year'!F$1,FALSE)</f>
        <v>0</v>
      </c>
      <c r="G37" s="195">
        <f>VLOOKUP($B37,'L&amp;R Bal - E HHP Policy'!$X$8:$AW$34,'Builds Summary Grouped by Year'!G$1,FALSE)</f>
        <v>0</v>
      </c>
      <c r="H37" s="195">
        <f>VLOOKUP($B37,'L&amp;R Bal - E HHP Policy'!$X$8:$AW$34,'Builds Summary Grouped by Year'!H$1,FALSE)</f>
        <v>0</v>
      </c>
      <c r="I37" s="195">
        <f>VLOOKUP($B37,'L&amp;R Bal - E HHP Policy'!$X$8:$AW$34,'Builds Summary Grouped by Year'!I$1,FALSE)</f>
        <v>0</v>
      </c>
      <c r="J37" s="195">
        <f>VLOOKUP($B37,'L&amp;R Bal - E HHP Policy'!$X$8:$AW$34,'Builds Summary Grouped by Year'!J$1,FALSE)</f>
        <v>2.4657534246575343</v>
      </c>
      <c r="K37" s="195">
        <f>VLOOKUP($B37,'L&amp;R Bal - E HHP Policy'!$X$8:$AW$34,'Builds Summary Grouped by Year'!K$1,FALSE)</f>
        <v>4.74</v>
      </c>
      <c r="L37" s="195">
        <f>VLOOKUP($B37,'L&amp;R Bal - E HHP Policy'!$X$8:$AW$34,'Builds Summary Grouped by Year'!L$1,FALSE)</f>
        <v>4.74</v>
      </c>
      <c r="M37" s="195">
        <f>VLOOKUP($B37,'L&amp;R Bal - E HHP Policy'!$X$8:$AW$34,'Builds Summary Grouped by Year'!M$1,FALSE)</f>
        <v>4.74</v>
      </c>
      <c r="N37" s="195">
        <f>VLOOKUP($B37,'L&amp;R Bal - E HHP Policy'!$X$8:$AW$34,'Builds Summary Grouped by Year'!N$1,FALSE)</f>
        <v>14.22</v>
      </c>
      <c r="O37" s="195">
        <f>VLOOKUP($B37,'L&amp;R Bal - E HHP Policy'!$X$8:$AW$34,'Builds Summary Grouped by Year'!O$1,FALSE)</f>
        <v>30</v>
      </c>
      <c r="P37" s="195">
        <f>VLOOKUP($B37,'L&amp;R Bal - E HHP Policy'!$X$8:$AW$34,'Builds Summary Grouped by Year'!P$1,FALSE)</f>
        <v>15</v>
      </c>
      <c r="Q37" s="195">
        <f>VLOOKUP($B37,'L&amp;R Bal - E HHP Policy'!$X$8:$AW$34,'Builds Summary Grouped by Year'!Q$1,FALSE)</f>
        <v>0</v>
      </c>
      <c r="R37" s="195">
        <f>VLOOKUP($B37,'L&amp;R Bal - E HHP Policy'!$X$8:$AW$34,'Builds Summary Grouped by Year'!R$1,FALSE)</f>
        <v>0</v>
      </c>
      <c r="S37" s="195">
        <f>VLOOKUP($B37,'L&amp;R Bal - E HHP Policy'!$X$8:$AW$34,'Builds Summary Grouped by Year'!S$1,FALSE)</f>
        <v>0</v>
      </c>
      <c r="T37" s="195">
        <f>VLOOKUP($B37,'L&amp;R Bal - E HHP Policy'!$X$8:$AW$34,'Builds Summary Grouped by Year'!T$1,FALSE)</f>
        <v>138</v>
      </c>
      <c r="U37" s="195">
        <f>VLOOKUP($B37,'L&amp;R Bal - E HHP Policy'!$X$8:$AW$34,'Builds Summary Grouped by Year'!U$1,FALSE)</f>
        <v>0</v>
      </c>
      <c r="V37" s="195">
        <f>VLOOKUP($B37,'L&amp;R Bal - E HHP Policy'!$X$8:$AW$34,'Builds Summary Grouped by Year'!V$1,FALSE)</f>
        <v>0</v>
      </c>
      <c r="W37" s="195">
        <f>VLOOKUP($B37,'L&amp;R Bal - E HHP Policy'!$X$8:$AW$34,'Builds Summary Grouped by Year'!W$1,FALSE)</f>
        <v>65</v>
      </c>
      <c r="X37" s="195">
        <f>VLOOKUP($B37,'L&amp;R Bal - E HHP Policy'!$X$8:$AW$34,'Builds Summary Grouped by Year'!X$1,FALSE)</f>
        <v>76</v>
      </c>
      <c r="Y37" s="195">
        <f>VLOOKUP($B37,'L&amp;R Bal - E HHP Policy'!$X$8:$AW$34,'Builds Summary Grouped by Year'!Y$1,FALSE)</f>
        <v>279</v>
      </c>
      <c r="Z37" s="195">
        <f>VLOOKUP($B37,'L&amp;R Bal - E HHP Policy'!$X$8:$AW$34,'Builds Summary Grouped by Year'!Z$1,FALSE)</f>
        <v>260.39768713148584</v>
      </c>
      <c r="AA37" s="195">
        <f>VLOOKUP($B37,'L&amp;R Bal - E HHP Policy'!$X$8:$AW$34,'Builds Summary Grouped by Year'!AA$1,FALSE)</f>
        <v>87.313724710980907</v>
      </c>
    </row>
    <row r="38" spans="1:27" ht="15" customHeight="1" x14ac:dyDescent="0.25">
      <c r="A38" s="211" t="s">
        <v>161</v>
      </c>
      <c r="B38" s="76" t="s">
        <v>46</v>
      </c>
      <c r="C38" s="195">
        <f>-VLOOKUP($B38,'L&amp;R Bal - F No Gas Growth'!$W$8:$AV$34,'Builds Summary Grouped by Year'!C$1,FALSE)</f>
        <v>-195.233</v>
      </c>
      <c r="D38" s="195">
        <f>VLOOKUP($B38,'L&amp;R Bal - F No Gas Growth'!$W$8:$AV$34,'Builds Summary Grouped by Year'!D$1,FALSE)</f>
        <v>0</v>
      </c>
      <c r="E38" s="195">
        <f>VLOOKUP($B38,'L&amp;R Bal - F No Gas Growth'!$W$8:$AV$34,'Builds Summary Grouped by Year'!E$1,FALSE)</f>
        <v>0</v>
      </c>
      <c r="F38" s="195">
        <f>VLOOKUP($B38,'L&amp;R Bal - F No Gas Growth'!$W$8:$AV$34,'Builds Summary Grouped by Year'!F$1,FALSE)</f>
        <v>0</v>
      </c>
      <c r="G38" s="195">
        <f>VLOOKUP($B38,'L&amp;R Bal - F No Gas Growth'!$W$8:$AV$34,'Builds Summary Grouped by Year'!G$1,FALSE)</f>
        <v>0</v>
      </c>
      <c r="H38" s="195">
        <f>VLOOKUP($B38,'L&amp;R Bal - F No Gas Growth'!$W$8:$AV$34,'Builds Summary Grouped by Year'!H$1,FALSE)</f>
        <v>0</v>
      </c>
      <c r="I38" s="195">
        <f>VLOOKUP($B38,'L&amp;R Bal - F No Gas Growth'!$W$8:$AV$34,'Builds Summary Grouped by Year'!I$1,FALSE)</f>
        <v>0</v>
      </c>
      <c r="J38" s="195">
        <f>VLOOKUP($B38,'L&amp;R Bal - F No Gas Growth'!$W$8:$AV$34,'Builds Summary Grouped by Year'!J$1,FALSE)</f>
        <v>2.4657534246575343</v>
      </c>
      <c r="K38" s="195">
        <f>VLOOKUP($B38,'L&amp;R Bal - F No Gas Growth'!$W$8:$AV$34,'Builds Summary Grouped by Year'!K$1,FALSE)</f>
        <v>4.74</v>
      </c>
      <c r="L38" s="195">
        <f>VLOOKUP($B38,'L&amp;R Bal - F No Gas Growth'!$W$8:$AV$34,'Builds Summary Grouped by Year'!L$1,FALSE)</f>
        <v>4.74</v>
      </c>
      <c r="M38" s="195">
        <f>VLOOKUP($B38,'L&amp;R Bal - F No Gas Growth'!$W$8:$AV$34,'Builds Summary Grouped by Year'!M$1,FALSE)</f>
        <v>4.74</v>
      </c>
      <c r="N38" s="195">
        <f>VLOOKUP($B38,'L&amp;R Bal - F No Gas Growth'!$W$8:$AV$34,'Builds Summary Grouped by Year'!N$1,FALSE)</f>
        <v>14.22</v>
      </c>
      <c r="O38" s="195">
        <f>VLOOKUP($B38,'L&amp;R Bal - F No Gas Growth'!$W$8:$AV$34,'Builds Summary Grouped by Year'!O$1,FALSE)</f>
        <v>30</v>
      </c>
      <c r="P38" s="195">
        <f>VLOOKUP($B38,'L&amp;R Bal - F No Gas Growth'!$W$8:$AV$34,'Builds Summary Grouped by Year'!P$1,FALSE)</f>
        <v>15</v>
      </c>
      <c r="Q38" s="195">
        <f>VLOOKUP($B38,'L&amp;R Bal - F No Gas Growth'!$W$8:$AV$34,'Builds Summary Grouped by Year'!Q$1,FALSE)</f>
        <v>0</v>
      </c>
      <c r="R38" s="195">
        <f>VLOOKUP($B38,'L&amp;R Bal - F No Gas Growth'!$W$8:$AV$34,'Builds Summary Grouped by Year'!R$1,FALSE)</f>
        <v>27</v>
      </c>
      <c r="S38" s="195">
        <f>VLOOKUP($B38,'L&amp;R Bal - F No Gas Growth'!$W$8:$AV$34,'Builds Summary Grouped by Year'!S$1,FALSE)</f>
        <v>0</v>
      </c>
      <c r="T38" s="195">
        <f>VLOOKUP($B38,'L&amp;R Bal - F No Gas Growth'!$W$8:$AV$34,'Builds Summary Grouped by Year'!T$1,FALSE)</f>
        <v>0</v>
      </c>
      <c r="U38" s="195">
        <f>VLOOKUP($B38,'L&amp;R Bal - F No Gas Growth'!$W$8:$AV$34,'Builds Summary Grouped by Year'!U$1,FALSE)</f>
        <v>0</v>
      </c>
      <c r="V38" s="195">
        <f>VLOOKUP($B38,'L&amp;R Bal - F No Gas Growth'!$W$8:$AV$34,'Builds Summary Grouped by Year'!V$1,FALSE)</f>
        <v>0</v>
      </c>
      <c r="W38" s="195">
        <f>VLOOKUP($B38,'L&amp;R Bal - F No Gas Growth'!$W$8:$AV$34,'Builds Summary Grouped by Year'!W$1,FALSE)</f>
        <v>0</v>
      </c>
      <c r="X38" s="195">
        <f>VLOOKUP($B38,'L&amp;R Bal - F No Gas Growth'!$W$8:$AV$34,'Builds Summary Grouped by Year'!X$1,FALSE)</f>
        <v>24</v>
      </c>
      <c r="Y38" s="195">
        <f>VLOOKUP($B38,'L&amp;R Bal - F No Gas Growth'!$W$8:$AV$34,'Builds Summary Grouped by Year'!Y$1,FALSE)</f>
        <v>51</v>
      </c>
      <c r="Z38" s="195">
        <f>VLOOKUP($B38,'L&amp;R Bal - F No Gas Growth'!$W$8:$AV$34,'Builds Summary Grouped by Year'!Z$1,FALSE)</f>
        <v>0</v>
      </c>
      <c r="AA38" s="195">
        <f>VLOOKUP($B38,'L&amp;R Bal - F No Gas Growth'!$W$8:$AV$34,'Builds Summary Grouped by Year'!AA$1,FALSE)</f>
        <v>171.77826077176061</v>
      </c>
    </row>
    <row r="39" spans="1:27" ht="15" customHeight="1" x14ac:dyDescent="0.25">
      <c r="A39" s="211" t="s">
        <v>162</v>
      </c>
      <c r="B39" s="75" t="s">
        <v>46</v>
      </c>
      <c r="C39" s="195">
        <f>-VLOOKUP($B39,'L&amp;R Bal - Reference'!$W$8:$AV$34,'Builds Summary Grouped by Year'!C$1,FALSE)</f>
        <v>-117.733</v>
      </c>
      <c r="D39" s="195">
        <f>VLOOKUP($B39,'L&amp;R Bal - Reference'!$W$8:$AV$34,'Builds Summary Grouped by Year'!D$1,FALSE)</f>
        <v>0</v>
      </c>
      <c r="E39" s="195">
        <f>VLOOKUP($B39,'L&amp;R Bal - Reference'!$W$8:$AV$34,'Builds Summary Grouped by Year'!E$1,FALSE)</f>
        <v>0</v>
      </c>
      <c r="F39" s="195">
        <f>VLOOKUP($B39,'L&amp;R Bal - Reference'!$W$8:$AV$34,'Builds Summary Grouped by Year'!F$1,FALSE)</f>
        <v>0</v>
      </c>
      <c r="G39" s="195">
        <f>VLOOKUP($B39,'L&amp;R Bal - Reference'!$W$8:$AV$34,'Builds Summary Grouped by Year'!G$1,FALSE)</f>
        <v>0</v>
      </c>
      <c r="H39" s="195">
        <f>VLOOKUP($B39,'L&amp;R Bal - Reference'!$W$8:$AV$34,'Builds Summary Grouped by Year'!H$1,FALSE)</f>
        <v>0</v>
      </c>
      <c r="I39" s="195">
        <f>VLOOKUP($B39,'L&amp;R Bal - Reference'!$W$8:$AV$34,'Builds Summary Grouped by Year'!I$1,FALSE)</f>
        <v>0</v>
      </c>
      <c r="J39" s="195">
        <f>VLOOKUP($B39,'L&amp;R Bal - Reference'!$W$8:$AV$34,'Builds Summary Grouped by Year'!J$1,FALSE)</f>
        <v>2.4657534246575343</v>
      </c>
      <c r="K39" s="195">
        <f>VLOOKUP($B39,'L&amp;R Bal - Reference'!$W$8:$AV$34,'Builds Summary Grouped by Year'!K$1,FALSE)</f>
        <v>4.74</v>
      </c>
      <c r="L39" s="195">
        <f>VLOOKUP($B39,'L&amp;R Bal - Reference'!$W$8:$AV$34,'Builds Summary Grouped by Year'!L$1,FALSE)</f>
        <v>4.74</v>
      </c>
      <c r="M39" s="195">
        <f>VLOOKUP($B39,'L&amp;R Bal - Reference'!$W$8:$AV$34,'Builds Summary Grouped by Year'!M$1,FALSE)</f>
        <v>4.74</v>
      </c>
      <c r="N39" s="195">
        <f>VLOOKUP($B39,'L&amp;R Bal - Reference'!$W$8:$AV$34,'Builds Summary Grouped by Year'!N$1,FALSE)</f>
        <v>14.22</v>
      </c>
      <c r="O39" s="195">
        <f>VLOOKUP($B39,'L&amp;R Bal - Reference'!$W$8:$AV$34,'Builds Summary Grouped by Year'!O$1,FALSE)</f>
        <v>30</v>
      </c>
      <c r="P39" s="195">
        <f>VLOOKUP($B39,'L&amp;R Bal - Reference'!$W$8:$AV$34,'Builds Summary Grouped by Year'!P$1,FALSE)</f>
        <v>15</v>
      </c>
      <c r="Q39" s="195">
        <f>VLOOKUP($B39,'L&amp;R Bal - Reference'!$W$8:$AV$34,'Builds Summary Grouped by Year'!Q$1,FALSE)</f>
        <v>0</v>
      </c>
      <c r="R39" s="195">
        <f>VLOOKUP($B39,'L&amp;R Bal - Reference'!$W$8:$AV$34,'Builds Summary Grouped by Year'!R$1,FALSE)</f>
        <v>43.5</v>
      </c>
      <c r="S39" s="195">
        <f>VLOOKUP($B39,'L&amp;R Bal - Reference'!$W$8:$AV$34,'Builds Summary Grouped by Year'!S$1,FALSE)</f>
        <v>9.2200000000000006</v>
      </c>
      <c r="T39" s="195">
        <f>VLOOKUP($B39,'L&amp;R Bal - Reference'!$W$8:$AV$34,'Builds Summary Grouped by Year'!T$1,FALSE)</f>
        <v>0</v>
      </c>
      <c r="U39" s="195">
        <f>VLOOKUP($B39,'L&amp;R Bal - Reference'!$W$8:$AV$34,'Builds Summary Grouped by Year'!U$1,FALSE)</f>
        <v>0</v>
      </c>
      <c r="V39" s="195">
        <f>VLOOKUP($B39,'L&amp;R Bal - Reference'!$W$8:$AV$34,'Builds Summary Grouped by Year'!V$1,FALSE)</f>
        <v>0</v>
      </c>
      <c r="W39" s="195">
        <f>VLOOKUP($B39,'L&amp;R Bal - Reference'!$W$8:$AV$34,'Builds Summary Grouped by Year'!W$1,FALSE)</f>
        <v>0</v>
      </c>
      <c r="X39" s="195">
        <f>VLOOKUP($B39,'L&amp;R Bal - Reference'!$W$8:$AV$34,'Builds Summary Grouped by Year'!X$1,FALSE)</f>
        <v>75.78</v>
      </c>
      <c r="Y39" s="195">
        <f>VLOOKUP($B39,'L&amp;R Bal - Reference'!$W$8:$AV$34,'Builds Summary Grouped by Year'!Y$1,FALSE)</f>
        <v>128.5</v>
      </c>
      <c r="Z39" s="195">
        <f>VLOOKUP($B39,'L&amp;R Bal - Reference'!$W$8:$AV$34,'Builds Summary Grouped by Year'!Z$1,FALSE)</f>
        <v>0</v>
      </c>
      <c r="AA39" s="195">
        <f>VLOOKUP($B39,'L&amp;R Bal - Reference'!$W$8:$AV$34,'Builds Summary Grouped by Year'!AA$1,FALSE)</f>
        <v>194.82858394457378</v>
      </c>
    </row>
    <row r="40" spans="1:27" s="94" customFormat="1" ht="15" customHeight="1" x14ac:dyDescent="0.25">
      <c r="A40" s="212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</row>
    <row r="41" spans="1:27" s="94" customFormat="1" ht="15" customHeight="1" x14ac:dyDescent="0.25">
      <c r="A41" s="212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</row>
    <row r="42" spans="1:27" ht="14.45" customHeight="1" x14ac:dyDescent="0.25">
      <c r="A42" s="211" t="s">
        <v>149</v>
      </c>
      <c r="B42" s="213" t="s">
        <v>14</v>
      </c>
      <c r="C42" s="214">
        <f>-VLOOKUP($B42,'L&amp;R Bal - Reference'!$W$8:$AV$34,'Builds Summary Grouped by Year'!C$1,FALSE)</f>
        <v>-59.241000000000042</v>
      </c>
      <c r="D42" s="214">
        <f>VLOOKUP($B42,'L&amp;R Bal - Reference'!$W$8:$AV$34,'Builds Summary Grouped by Year'!D$1,FALSE)</f>
        <v>0</v>
      </c>
      <c r="E42" s="214">
        <f>VLOOKUP($B42,'L&amp;R Bal - Reference'!$W$8:$AV$34,'Builds Summary Grouped by Year'!E$1,FALSE)</f>
        <v>0</v>
      </c>
      <c r="F42" s="214">
        <f>VLOOKUP($B42,'L&amp;R Bal - Reference'!$W$8:$AV$34,'Builds Summary Grouped by Year'!F$1,FALSE)</f>
        <v>0</v>
      </c>
      <c r="G42" s="214">
        <f>VLOOKUP($B42,'L&amp;R Bal - Reference'!$W$8:$AV$34,'Builds Summary Grouped by Year'!G$1,FALSE)</f>
        <v>0</v>
      </c>
      <c r="H42" s="214">
        <f>VLOOKUP($B42,'L&amp;R Bal - Reference'!$W$8:$AV$34,'Builds Summary Grouped by Year'!H$1,FALSE)</f>
        <v>0</v>
      </c>
      <c r="I42" s="214">
        <f>VLOOKUP($B42,'L&amp;R Bal - Reference'!$W$8:$AV$34,'Builds Summary Grouped by Year'!I$1,FALSE)</f>
        <v>0</v>
      </c>
      <c r="J42" s="214">
        <f>VLOOKUP($B42,'L&amp;R Bal - Reference'!$W$8:$AV$34,'Builds Summary Grouped by Year'!J$1,FALSE)</f>
        <v>0</v>
      </c>
      <c r="K42" s="214">
        <f>VLOOKUP($B42,'L&amp;R Bal - Reference'!$W$8:$AV$34,'Builds Summary Grouped by Year'!K$1,FALSE)</f>
        <v>0</v>
      </c>
      <c r="L42" s="214">
        <f>VLOOKUP($B42,'L&amp;R Bal - Reference'!$W$8:$AV$34,'Builds Summary Grouped by Year'!L$1,FALSE)</f>
        <v>0</v>
      </c>
      <c r="M42" s="214">
        <f>VLOOKUP($B42,'L&amp;R Bal - A Ceiling Price'!$W$8:$AV$34,'Builds Summary Grouped by Year'!M$1,FALSE)</f>
        <v>0</v>
      </c>
      <c r="N42" s="214">
        <f>VLOOKUP($B42,'L&amp;R Bal - A Ceiling Price'!$W$8:$AV$34,'Builds Summary Grouped by Year'!N$1,FALSE)</f>
        <v>0</v>
      </c>
      <c r="O42" s="214">
        <f>VLOOKUP($B42,'L&amp;R Bal - A Ceiling Price'!$W$8:$AV$34,'Builds Summary Grouped by Year'!O$1,FALSE)</f>
        <v>0</v>
      </c>
      <c r="P42" s="214">
        <f>VLOOKUP($B42,'L&amp;R Bal - A Ceiling Price'!$W$8:$AV$34,'Builds Summary Grouped by Year'!P$1,FALSE)</f>
        <v>15</v>
      </c>
      <c r="Q42" s="214">
        <f>VLOOKUP($B42,'L&amp;R Bal - A Ceiling Price'!$W$8:$AV$34,'Builds Summary Grouped by Year'!Q$1,FALSE)</f>
        <v>0</v>
      </c>
      <c r="R42" s="214">
        <f>VLOOKUP($B42,'L&amp;R Bal - A Ceiling Price'!$W$8:$AV$34,'Builds Summary Grouped by Year'!R$1,FALSE)</f>
        <v>0</v>
      </c>
      <c r="S42" s="214">
        <f>VLOOKUP($B42,'L&amp;R Bal - A Ceiling Price'!$W$8:$AV$34,'Builds Summary Grouped by Year'!S$1,FALSE)</f>
        <v>0</v>
      </c>
      <c r="T42" s="214">
        <f>VLOOKUP($B42,'L&amp;R Bal - A Ceiling Price'!$W$8:$AV$34,'Builds Summary Grouped by Year'!T$1,FALSE)</f>
        <v>0</v>
      </c>
      <c r="U42" s="214">
        <f>VLOOKUP($B42,'L&amp;R Bal - A Ceiling Price'!$W$8:$AV$34,'Builds Summary Grouped by Year'!U$1,FALSE)</f>
        <v>0</v>
      </c>
      <c r="V42" s="214">
        <f>VLOOKUP($B42,'L&amp;R Bal - A Ceiling Price'!$W$8:$AV$34,'Builds Summary Grouped by Year'!V$1,FALSE)</f>
        <v>0</v>
      </c>
      <c r="W42" s="214">
        <f>VLOOKUP($B42,'L&amp;R Bal - A Ceiling Price'!$W$8:$AV$34,'Builds Summary Grouped by Year'!W$1,FALSE)</f>
        <v>0</v>
      </c>
      <c r="X42" s="214">
        <f>VLOOKUP($B42,'L&amp;R Bal - A Ceiling Price'!$W$8:$AV$34,'Builds Summary Grouped by Year'!X$1,FALSE)</f>
        <v>0</v>
      </c>
      <c r="Y42" s="214">
        <f>VLOOKUP($B42,'L&amp;R Bal - A Ceiling Price'!$W$8:$AV$34,'Builds Summary Grouped by Year'!Y$1,FALSE)</f>
        <v>0</v>
      </c>
      <c r="Z42" s="214">
        <f>VLOOKUP($B42,'L&amp;R Bal - A Ceiling Price'!$W$8:$AV$34,'Builds Summary Grouped by Year'!Z$1,FALSE)</f>
        <v>0</v>
      </c>
      <c r="AA42" s="215"/>
    </row>
    <row r="43" spans="1:27" ht="14.45" customHeight="1" x14ac:dyDescent="0.25">
      <c r="A43" s="211"/>
      <c r="B43" s="76" t="s">
        <v>20</v>
      </c>
      <c r="C43" s="195">
        <f>-VLOOKUP($B43,'L&amp;R Bal - Reference'!$W$8:$AV$34,'Builds Summary Grouped by Year'!C$1,FALSE)</f>
        <v>-116.41700000000003</v>
      </c>
      <c r="D43" s="195">
        <f>VLOOKUP($B43,'L&amp;R Bal - Reference'!$W$8:$AV$34,'Builds Summary Grouped by Year'!D$1,FALSE)</f>
        <v>0</v>
      </c>
      <c r="E43" s="195">
        <f>VLOOKUP($B43,'L&amp;R Bal - Reference'!$W$8:$AV$34,'Builds Summary Grouped by Year'!E$1,FALSE)</f>
        <v>0</v>
      </c>
      <c r="F43" s="195">
        <f>VLOOKUP($B43,'L&amp;R Bal - Reference'!$W$8:$AV$34,'Builds Summary Grouped by Year'!F$1,FALSE)</f>
        <v>0</v>
      </c>
      <c r="G43" s="195">
        <f>VLOOKUP($B43,'L&amp;R Bal - Reference'!$W$8:$AV$34,'Builds Summary Grouped by Year'!G$1,FALSE)</f>
        <v>0</v>
      </c>
      <c r="H43" s="195">
        <f>VLOOKUP($B43,'L&amp;R Bal - Reference'!$W$8:$AV$34,'Builds Summary Grouped by Year'!H$1,FALSE)</f>
        <v>0</v>
      </c>
      <c r="I43" s="195">
        <f>VLOOKUP($B43,'L&amp;R Bal - Reference'!$W$8:$AV$34,'Builds Summary Grouped by Year'!I$1,FALSE)</f>
        <v>0</v>
      </c>
      <c r="J43" s="195">
        <f>VLOOKUP($B43,'L&amp;R Bal - Reference'!$W$8:$AV$34,'Builds Summary Grouped by Year'!J$1,FALSE)</f>
        <v>1.095890410958904</v>
      </c>
      <c r="K43" s="195">
        <f>VLOOKUP($B43,'L&amp;R Bal - Reference'!$W$8:$AV$34,'Builds Summary Grouped by Year'!K$1,FALSE)</f>
        <v>4.74</v>
      </c>
      <c r="L43" s="195">
        <f>VLOOKUP($B43,'L&amp;R Bal - Reference'!$W$8:$AV$34,'Builds Summary Grouped by Year'!L$1,FALSE)</f>
        <v>4.74</v>
      </c>
      <c r="M43" s="195">
        <f>VLOOKUP($B43,'L&amp;R Bal - A Ceiling Price'!$W$8:$AV$34,'Builds Summary Grouped by Year'!M$1,FALSE)</f>
        <v>0</v>
      </c>
      <c r="N43" s="195">
        <f>VLOOKUP($B43,'L&amp;R Bal - A Ceiling Price'!$W$8:$AV$34,'Builds Summary Grouped by Year'!N$1,FALSE)</f>
        <v>9.48</v>
      </c>
      <c r="O43" s="195">
        <f>VLOOKUP($B43,'L&amp;R Bal - A Ceiling Price'!$W$8:$AV$34,'Builds Summary Grouped by Year'!O$1,FALSE)</f>
        <v>30</v>
      </c>
      <c r="P43" s="195">
        <f>VLOOKUP($B43,'L&amp;R Bal - A Ceiling Price'!$W$8:$AV$34,'Builds Summary Grouped by Year'!P$1,FALSE)</f>
        <v>15</v>
      </c>
      <c r="Q43" s="195">
        <f>VLOOKUP($B43,'L&amp;R Bal - A Ceiling Price'!$W$8:$AV$34,'Builds Summary Grouped by Year'!Q$1,FALSE)</f>
        <v>0</v>
      </c>
      <c r="R43" s="195">
        <f>VLOOKUP($B43,'L&amp;R Bal - A Ceiling Price'!$W$8:$AV$34,'Builds Summary Grouped by Year'!R$1,FALSE)</f>
        <v>39.42</v>
      </c>
      <c r="S43" s="195">
        <f>VLOOKUP($B43,'L&amp;R Bal - A Ceiling Price'!$W$8:$AV$34,'Builds Summary Grouped by Year'!S$1,FALSE)</f>
        <v>9.2200000000000006</v>
      </c>
      <c r="T43" s="195">
        <f>VLOOKUP($B43,'L&amp;R Bal - A Ceiling Price'!$W$8:$AV$34,'Builds Summary Grouped by Year'!T$1,FALSE)</f>
        <v>0</v>
      </c>
      <c r="U43" s="195">
        <f>VLOOKUP($B43,'L&amp;R Bal - A Ceiling Price'!$W$8:$AV$34,'Builds Summary Grouped by Year'!U$1,FALSE)</f>
        <v>0</v>
      </c>
      <c r="V43" s="195">
        <f>VLOOKUP($B43,'L&amp;R Bal - A Ceiling Price'!$W$8:$AV$34,'Builds Summary Grouped by Year'!V$1,FALSE)</f>
        <v>0</v>
      </c>
      <c r="W43" s="195">
        <f>VLOOKUP($B43,'L&amp;R Bal - A Ceiling Price'!$W$8:$AV$34,'Builds Summary Grouped by Year'!W$1,FALSE)</f>
        <v>0</v>
      </c>
      <c r="X43" s="195">
        <f>VLOOKUP($B43,'L&amp;R Bal - A Ceiling Price'!$W$8:$AV$34,'Builds Summary Grouped by Year'!X$1,FALSE)</f>
        <v>0</v>
      </c>
      <c r="Y43" s="195">
        <f>VLOOKUP($B43,'L&amp;R Bal - A Ceiling Price'!$W$8:$AV$34,'Builds Summary Grouped by Year'!Y$1,FALSE)</f>
        <v>48.64</v>
      </c>
      <c r="Z43" s="195">
        <f>VLOOKUP($B43,'L&amp;R Bal - A Ceiling Price'!$W$8:$AV$34,'Builds Summary Grouped by Year'!Z$1,FALSE)</f>
        <v>0</v>
      </c>
      <c r="AA43" s="209"/>
    </row>
    <row r="44" spans="1:27" ht="14.45" customHeight="1" x14ac:dyDescent="0.25">
      <c r="A44" s="211"/>
      <c r="B44" s="76" t="s">
        <v>30</v>
      </c>
      <c r="C44" s="195">
        <f>-VLOOKUP($B44,'L&amp;R Bal - Reference'!$W$8:$AV$34,'Builds Summary Grouped by Year'!C$1,FALSE)</f>
        <v>-117.733</v>
      </c>
      <c r="D44" s="195">
        <f>VLOOKUP($B44,'L&amp;R Bal - Reference'!$W$8:$AV$34,'Builds Summary Grouped by Year'!D$1,FALSE)</f>
        <v>0</v>
      </c>
      <c r="E44" s="195">
        <f>VLOOKUP($B44,'L&amp;R Bal - Reference'!$W$8:$AV$34,'Builds Summary Grouped by Year'!E$1,FALSE)</f>
        <v>0</v>
      </c>
      <c r="F44" s="195">
        <f>VLOOKUP($B44,'L&amp;R Bal - Reference'!$W$8:$AV$34,'Builds Summary Grouped by Year'!F$1,FALSE)</f>
        <v>0</v>
      </c>
      <c r="G44" s="195">
        <f>VLOOKUP($B44,'L&amp;R Bal - Reference'!$W$8:$AV$34,'Builds Summary Grouped by Year'!G$1,FALSE)</f>
        <v>0</v>
      </c>
      <c r="H44" s="195">
        <f>VLOOKUP($B44,'L&amp;R Bal - Reference'!$W$8:$AV$34,'Builds Summary Grouped by Year'!H$1,FALSE)</f>
        <v>0</v>
      </c>
      <c r="I44" s="195">
        <f>VLOOKUP($B44,'L&amp;R Bal - Reference'!$W$8:$AV$34,'Builds Summary Grouped by Year'!I$1,FALSE)</f>
        <v>0</v>
      </c>
      <c r="J44" s="195">
        <f>VLOOKUP($B44,'L&amp;R Bal - Reference'!$W$8:$AV$34,'Builds Summary Grouped by Year'!J$1,FALSE)</f>
        <v>1.6438356164383561</v>
      </c>
      <c r="K44" s="195">
        <f>VLOOKUP($B44,'L&amp;R Bal - Reference'!$W$8:$AV$34,'Builds Summary Grouped by Year'!K$1,FALSE)</f>
        <v>4.74</v>
      </c>
      <c r="L44" s="195">
        <f>VLOOKUP($B44,'L&amp;R Bal - Reference'!$W$8:$AV$34,'Builds Summary Grouped by Year'!L$1,FALSE)</f>
        <v>4.74</v>
      </c>
      <c r="M44" s="195">
        <f>VLOOKUP($B44,'L&amp;R Bal - A Ceiling Price'!$W$8:$AV$34,'Builds Summary Grouped by Year'!M$1,FALSE)</f>
        <v>4.74</v>
      </c>
      <c r="N44" s="195">
        <f>VLOOKUP($B44,'L&amp;R Bal - A Ceiling Price'!$W$8:$AV$34,'Builds Summary Grouped by Year'!N$1,FALSE)</f>
        <v>14.22</v>
      </c>
      <c r="O44" s="195">
        <f>VLOOKUP($B44,'L&amp;R Bal - A Ceiling Price'!$W$8:$AV$34,'Builds Summary Grouped by Year'!O$1,FALSE)</f>
        <v>30</v>
      </c>
      <c r="P44" s="195">
        <f>VLOOKUP($B44,'L&amp;R Bal - A Ceiling Price'!$W$8:$AV$34,'Builds Summary Grouped by Year'!P$1,FALSE)</f>
        <v>15</v>
      </c>
      <c r="Q44" s="195">
        <f>VLOOKUP($B44,'L&amp;R Bal - A Ceiling Price'!$W$8:$AV$34,'Builds Summary Grouped by Year'!Q$1,FALSE)</f>
        <v>0</v>
      </c>
      <c r="R44" s="195">
        <f>VLOOKUP($B44,'L&amp;R Bal - A Ceiling Price'!$W$8:$AV$34,'Builds Summary Grouped by Year'!R$1,FALSE)</f>
        <v>39.42</v>
      </c>
      <c r="S44" s="195">
        <f>VLOOKUP($B44,'L&amp;R Bal - A Ceiling Price'!$W$8:$AV$34,'Builds Summary Grouped by Year'!S$1,FALSE)</f>
        <v>9.2200000000000006</v>
      </c>
      <c r="T44" s="195">
        <f>VLOOKUP($B44,'L&amp;R Bal - A Ceiling Price'!$W$8:$AV$34,'Builds Summary Grouped by Year'!T$1,FALSE)</f>
        <v>0</v>
      </c>
      <c r="U44" s="195">
        <f>VLOOKUP($B44,'L&amp;R Bal - A Ceiling Price'!$W$8:$AV$34,'Builds Summary Grouped by Year'!U$1,FALSE)</f>
        <v>0</v>
      </c>
      <c r="V44" s="195">
        <f>VLOOKUP($B44,'L&amp;R Bal - A Ceiling Price'!$W$8:$AV$34,'Builds Summary Grouped by Year'!V$1,FALSE)</f>
        <v>0</v>
      </c>
      <c r="W44" s="195">
        <f>VLOOKUP($B44,'L&amp;R Bal - A Ceiling Price'!$W$8:$AV$34,'Builds Summary Grouped by Year'!W$1,FALSE)</f>
        <v>0</v>
      </c>
      <c r="X44" s="195">
        <f>VLOOKUP($B44,'L&amp;R Bal - A Ceiling Price'!$W$8:$AV$34,'Builds Summary Grouped by Year'!X$1,FALSE)</f>
        <v>75.78</v>
      </c>
      <c r="Y44" s="195">
        <f>VLOOKUP($B44,'L&amp;R Bal - A Ceiling Price'!$W$8:$AV$34,'Builds Summary Grouped by Year'!Y$1,FALSE)</f>
        <v>124.42</v>
      </c>
      <c r="Z44" s="195">
        <f>VLOOKUP($B44,'L&amp;R Bal - A Ceiling Price'!$W$8:$AV$34,'Builds Summary Grouped by Year'!Z$1,FALSE)</f>
        <v>0</v>
      </c>
      <c r="AA44" s="209"/>
    </row>
    <row r="45" spans="1:27" ht="14.45" customHeight="1" x14ac:dyDescent="0.25">
      <c r="A45" s="211"/>
      <c r="B45" s="76" t="s">
        <v>46</v>
      </c>
      <c r="C45" s="195">
        <f>-VLOOKUP($B45,'L&amp;R Bal - Reference'!$W$8:$AV$34,'Builds Summary Grouped by Year'!C$1,FALSE)</f>
        <v>-117.733</v>
      </c>
      <c r="D45" s="195">
        <f>VLOOKUP($B45,'L&amp;R Bal - Reference'!$W$8:$AV$34,'Builds Summary Grouped by Year'!D$1,FALSE)</f>
        <v>0</v>
      </c>
      <c r="E45" s="195">
        <f>VLOOKUP($B45,'L&amp;R Bal - Reference'!$W$8:$AV$34,'Builds Summary Grouped by Year'!E$1,FALSE)</f>
        <v>0</v>
      </c>
      <c r="F45" s="195">
        <f>VLOOKUP($B45,'L&amp;R Bal - Reference'!$W$8:$AV$34,'Builds Summary Grouped by Year'!F$1,FALSE)</f>
        <v>0</v>
      </c>
      <c r="G45" s="195">
        <f>VLOOKUP($B45,'L&amp;R Bal - Reference'!$W$8:$AV$34,'Builds Summary Grouped by Year'!G$1,FALSE)</f>
        <v>0</v>
      </c>
      <c r="H45" s="195">
        <f>VLOOKUP($B45,'L&amp;R Bal - Reference'!$W$8:$AV$34,'Builds Summary Grouped by Year'!H$1,FALSE)</f>
        <v>0</v>
      </c>
      <c r="I45" s="195">
        <f>VLOOKUP($B45,'L&amp;R Bal - Reference'!$W$8:$AV$34,'Builds Summary Grouped by Year'!I$1,FALSE)</f>
        <v>0</v>
      </c>
      <c r="J45" s="195">
        <f>VLOOKUP($B45,'L&amp;R Bal - Reference'!$W$8:$AV$34,'Builds Summary Grouped by Year'!J$1,FALSE)</f>
        <v>2.4657534246575343</v>
      </c>
      <c r="K45" s="195">
        <f>VLOOKUP($B45,'L&amp;R Bal - Reference'!$W$8:$AV$34,'Builds Summary Grouped by Year'!K$1,FALSE)</f>
        <v>4.74</v>
      </c>
      <c r="L45" s="195">
        <f>VLOOKUP($B45,'L&amp;R Bal - Reference'!$W$8:$AV$34,'Builds Summary Grouped by Year'!L$1,FALSE)</f>
        <v>4.74</v>
      </c>
      <c r="M45" s="195">
        <f>VLOOKUP($B45,'L&amp;R Bal - A Ceiling Price'!$W$8:$AV$34,'Builds Summary Grouped by Year'!M$1,FALSE)</f>
        <v>4.74</v>
      </c>
      <c r="N45" s="195">
        <f>VLOOKUP($B45,'L&amp;R Bal - A Ceiling Price'!$W$8:$AV$34,'Builds Summary Grouped by Year'!N$1,FALSE)</f>
        <v>14.22</v>
      </c>
      <c r="O45" s="195">
        <f>VLOOKUP($B45,'L&amp;R Bal - A Ceiling Price'!$W$8:$AV$34,'Builds Summary Grouped by Year'!O$1,FALSE)</f>
        <v>30</v>
      </c>
      <c r="P45" s="195">
        <f>VLOOKUP($B45,'L&amp;R Bal - A Ceiling Price'!$W$8:$AV$34,'Builds Summary Grouped by Year'!P$1,FALSE)</f>
        <v>15</v>
      </c>
      <c r="Q45" s="195">
        <f>VLOOKUP($B45,'L&amp;R Bal - A Ceiling Price'!$W$8:$AV$34,'Builds Summary Grouped by Year'!Q$1,FALSE)</f>
        <v>0</v>
      </c>
      <c r="R45" s="195">
        <f>VLOOKUP($B45,'L&amp;R Bal - A Ceiling Price'!$W$8:$AV$34,'Builds Summary Grouped by Year'!R$1,FALSE)</f>
        <v>39.42</v>
      </c>
      <c r="S45" s="195">
        <f>VLOOKUP($B45,'L&amp;R Bal - A Ceiling Price'!$W$8:$AV$34,'Builds Summary Grouped by Year'!S$1,FALSE)</f>
        <v>9.2200000000000006</v>
      </c>
      <c r="T45" s="195">
        <f>VLOOKUP($B45,'L&amp;R Bal - A Ceiling Price'!$W$8:$AV$34,'Builds Summary Grouped by Year'!T$1,FALSE)</f>
        <v>0</v>
      </c>
      <c r="U45" s="195">
        <f>VLOOKUP($B45,'L&amp;R Bal - A Ceiling Price'!$W$8:$AV$34,'Builds Summary Grouped by Year'!U$1,FALSE)</f>
        <v>0</v>
      </c>
      <c r="V45" s="195">
        <f>VLOOKUP($B45,'L&amp;R Bal - A Ceiling Price'!$W$8:$AV$34,'Builds Summary Grouped by Year'!V$1,FALSE)</f>
        <v>0</v>
      </c>
      <c r="W45" s="195">
        <f>VLOOKUP($B45,'L&amp;R Bal - A Ceiling Price'!$W$8:$AV$34,'Builds Summary Grouped by Year'!W$1,FALSE)</f>
        <v>0</v>
      </c>
      <c r="X45" s="195">
        <f>VLOOKUP($B45,'L&amp;R Bal - A Ceiling Price'!$W$8:$AV$34,'Builds Summary Grouped by Year'!X$1,FALSE)</f>
        <v>75.78</v>
      </c>
      <c r="Y45" s="195">
        <f>VLOOKUP($B45,'L&amp;R Bal - A Ceiling Price'!$W$8:$AV$34,'Builds Summary Grouped by Year'!Y$1,FALSE)</f>
        <v>124.42</v>
      </c>
      <c r="Z45" s="195">
        <f>VLOOKUP($B45,'L&amp;R Bal - A Ceiling Price'!$W$8:$AV$34,'Builds Summary Grouped by Year'!Z$1,FALSE)</f>
        <v>0</v>
      </c>
      <c r="AA45" s="209"/>
    </row>
  </sheetData>
  <sortState ref="A4:AA39">
    <sortCondition ref="B4:B39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BJ137"/>
  <sheetViews>
    <sheetView zoomScale="82" zoomScaleNormal="82" workbookViewId="0">
      <selection activeCell="BI118" sqref="BI118"/>
    </sheetView>
  </sheetViews>
  <sheetFormatPr defaultColWidth="8.7109375" defaultRowHeight="15" x14ac:dyDescent="0.25"/>
  <cols>
    <col min="1" max="1" width="11.5703125" style="86" customWidth="1"/>
    <col min="2" max="2" width="16.42578125" style="86" customWidth="1"/>
    <col min="3" max="3" width="27.7109375" style="86" customWidth="1"/>
    <col min="4" max="4" width="26.140625" style="86" customWidth="1"/>
    <col min="5" max="5" width="16.42578125" style="86" customWidth="1"/>
    <col min="6" max="6" width="11.7109375" style="86" customWidth="1"/>
    <col min="7" max="7" width="8.7109375" style="86"/>
    <col min="8" max="10" width="13.28515625" style="86" customWidth="1"/>
    <col min="11" max="11" width="14.7109375" style="86" customWidth="1"/>
    <col min="12" max="12" width="13.28515625" style="86" customWidth="1"/>
    <col min="13" max="15" width="8.7109375" style="86"/>
    <col min="16" max="16" width="12.85546875" style="86" customWidth="1"/>
    <col min="17" max="17" width="14.28515625" style="86" customWidth="1"/>
    <col min="18" max="18" width="14.85546875" style="86" customWidth="1"/>
    <col min="19" max="19" width="17.140625" style="86" customWidth="1"/>
    <col min="20" max="23" width="8.7109375" style="86"/>
    <col min="24" max="27" width="13.85546875" style="86" customWidth="1"/>
    <col min="28" max="29" width="8.7109375" style="86"/>
    <col min="30" max="30" width="13.7109375" style="86" customWidth="1"/>
    <col min="31" max="31" width="14.7109375" style="86" customWidth="1"/>
    <col min="32" max="32" width="15.42578125" style="86" customWidth="1"/>
    <col min="33" max="33" width="13.5703125" style="86" customWidth="1"/>
    <col min="34" max="34" width="11.5703125" style="87" customWidth="1"/>
    <col min="35" max="36" width="8.7109375" style="86"/>
    <col min="37" max="40" width="15.5703125" style="86" customWidth="1"/>
    <col min="41" max="41" width="10.140625" style="86" customWidth="1"/>
    <col min="42" max="42" width="8.7109375" style="86"/>
    <col min="43" max="46" width="16.5703125" style="86" customWidth="1"/>
    <col min="47" max="47" width="11" style="86" customWidth="1"/>
    <col min="48" max="49" width="8.7109375" style="86"/>
    <col min="50" max="50" width="12.7109375" style="58" customWidth="1"/>
    <col min="51" max="51" width="13.42578125" style="86" bestFit="1" customWidth="1"/>
    <col min="52" max="52" width="14.7109375" style="86" customWidth="1"/>
    <col min="53" max="53" width="16.28515625" style="86" customWidth="1"/>
    <col min="54" max="54" width="15.85546875" style="86" customWidth="1"/>
    <col min="55" max="55" width="8.7109375" style="86"/>
    <col min="56" max="56" width="14.140625" style="86" customWidth="1"/>
    <col min="57" max="57" width="8.7109375" style="86"/>
    <col min="58" max="58" width="13.85546875" style="86" customWidth="1"/>
    <col min="59" max="61" width="13.5703125" style="86" customWidth="1"/>
    <col min="62" max="16384" width="8.7109375" style="86"/>
  </cols>
  <sheetData>
    <row r="1" spans="1:62" ht="18.75" x14ac:dyDescent="0.3">
      <c r="A1" s="57" t="s">
        <v>118</v>
      </c>
      <c r="E1" s="86" t="s">
        <v>163</v>
      </c>
      <c r="F1" s="58" t="s">
        <v>164</v>
      </c>
      <c r="H1" s="57" t="s">
        <v>165</v>
      </c>
      <c r="M1" s="87"/>
      <c r="O1" s="57" t="s">
        <v>166</v>
      </c>
      <c r="S1" s="86" t="s">
        <v>163</v>
      </c>
      <c r="T1" s="58" t="s">
        <v>167</v>
      </c>
      <c r="V1" s="57" t="s">
        <v>168</v>
      </c>
      <c r="Z1" s="86" t="s">
        <v>163</v>
      </c>
      <c r="AA1" s="58" t="s">
        <v>169</v>
      </c>
      <c r="AC1" s="57" t="s">
        <v>170</v>
      </c>
      <c r="AG1" s="86" t="s">
        <v>163</v>
      </c>
      <c r="AH1" s="58" t="s">
        <v>171</v>
      </c>
      <c r="AJ1" s="57" t="s">
        <v>172</v>
      </c>
      <c r="AN1" s="86" t="s">
        <v>173</v>
      </c>
      <c r="AO1" s="58" t="s">
        <v>174</v>
      </c>
      <c r="AQ1" s="57" t="s">
        <v>175</v>
      </c>
      <c r="AT1" s="86" t="s">
        <v>163</v>
      </c>
      <c r="AV1" s="58" t="s">
        <v>171</v>
      </c>
      <c r="AX1" s="59" t="s">
        <v>176</v>
      </c>
      <c r="BB1" s="86" t="s">
        <v>163</v>
      </c>
      <c r="BC1" s="58" t="s">
        <v>177</v>
      </c>
      <c r="BE1" s="57" t="s">
        <v>178</v>
      </c>
    </row>
    <row r="2" spans="1:62" s="93" customFormat="1" ht="105" x14ac:dyDescent="0.25">
      <c r="A2" s="88" t="s">
        <v>179</v>
      </c>
      <c r="B2" s="88" t="s">
        <v>180</v>
      </c>
      <c r="C2" s="88" t="s">
        <v>181</v>
      </c>
      <c r="D2" s="88" t="s">
        <v>182</v>
      </c>
      <c r="E2" s="88" t="s">
        <v>183</v>
      </c>
      <c r="F2" s="88" t="s">
        <v>184</v>
      </c>
      <c r="G2" s="89"/>
      <c r="H2" s="88" t="s">
        <v>179</v>
      </c>
      <c r="I2" s="88" t="s">
        <v>180</v>
      </c>
      <c r="J2" s="88" t="s">
        <v>181</v>
      </c>
      <c r="K2" s="88" t="s">
        <v>182</v>
      </c>
      <c r="L2" s="88" t="s">
        <v>183</v>
      </c>
      <c r="M2" s="90" t="s">
        <v>185</v>
      </c>
      <c r="N2" s="89"/>
      <c r="O2" s="88" t="s">
        <v>179</v>
      </c>
      <c r="P2" s="88" t="s">
        <v>180</v>
      </c>
      <c r="Q2" s="88" t="s">
        <v>181</v>
      </c>
      <c r="R2" s="88" t="s">
        <v>182</v>
      </c>
      <c r="S2" s="88" t="s">
        <v>183</v>
      </c>
      <c r="T2" s="91" t="s">
        <v>185</v>
      </c>
      <c r="U2" s="92"/>
      <c r="V2" s="88" t="s">
        <v>179</v>
      </c>
      <c r="W2" s="88" t="s">
        <v>180</v>
      </c>
      <c r="X2" s="88" t="s">
        <v>181</v>
      </c>
      <c r="Y2" s="88" t="s">
        <v>182</v>
      </c>
      <c r="Z2" s="88" t="s">
        <v>183</v>
      </c>
      <c r="AA2" s="91" t="s">
        <v>185</v>
      </c>
      <c r="AB2" s="92"/>
      <c r="AC2" s="91" t="s">
        <v>179</v>
      </c>
      <c r="AD2" s="91" t="s">
        <v>180</v>
      </c>
      <c r="AE2" s="91" t="s">
        <v>181</v>
      </c>
      <c r="AF2" s="91" t="s">
        <v>182</v>
      </c>
      <c r="AG2" s="91" t="s">
        <v>183</v>
      </c>
      <c r="AH2" s="91" t="s">
        <v>185</v>
      </c>
      <c r="AJ2" s="88" t="s">
        <v>179</v>
      </c>
      <c r="AK2" s="88" t="s">
        <v>180</v>
      </c>
      <c r="AL2" s="88" t="s">
        <v>181</v>
      </c>
      <c r="AM2" s="88" t="s">
        <v>182</v>
      </c>
      <c r="AN2" s="88" t="s">
        <v>183</v>
      </c>
      <c r="AO2" s="91" t="s">
        <v>186</v>
      </c>
      <c r="AQ2" s="88" t="s">
        <v>179</v>
      </c>
      <c r="AR2" s="88" t="s">
        <v>180</v>
      </c>
      <c r="AS2" s="88" t="s">
        <v>181</v>
      </c>
      <c r="AT2" s="88" t="s">
        <v>182</v>
      </c>
      <c r="AU2" s="88" t="s">
        <v>183</v>
      </c>
      <c r="AV2" s="91" t="s">
        <v>185</v>
      </c>
      <c r="AX2" s="88" t="s">
        <v>179</v>
      </c>
      <c r="AY2" s="88" t="s">
        <v>180</v>
      </c>
      <c r="AZ2" s="88" t="s">
        <v>181</v>
      </c>
      <c r="BA2" s="88" t="s">
        <v>182</v>
      </c>
      <c r="BB2" s="88" t="s">
        <v>183</v>
      </c>
      <c r="BC2" s="91" t="s">
        <v>185</v>
      </c>
      <c r="BE2" s="88" t="s">
        <v>179</v>
      </c>
      <c r="BF2" s="88" t="s">
        <v>180</v>
      </c>
      <c r="BG2" s="88" t="s">
        <v>181</v>
      </c>
      <c r="BH2" s="88" t="s">
        <v>182</v>
      </c>
      <c r="BI2" s="88" t="s">
        <v>183</v>
      </c>
      <c r="BJ2" s="91" t="s">
        <v>185</v>
      </c>
    </row>
    <row r="3" spans="1:62" x14ac:dyDescent="0.25">
      <c r="A3" s="75"/>
      <c r="B3" s="75"/>
      <c r="C3" s="75"/>
      <c r="D3" s="75"/>
      <c r="E3" s="75"/>
      <c r="F3" s="75"/>
      <c r="G3" s="94"/>
      <c r="H3" s="75"/>
      <c r="I3" s="75"/>
      <c r="J3" s="75"/>
      <c r="K3" s="75"/>
      <c r="L3" s="75"/>
      <c r="M3" s="95"/>
      <c r="N3" s="94"/>
      <c r="O3" s="75"/>
      <c r="P3" s="75"/>
      <c r="Q3" s="75"/>
      <c r="R3" s="75"/>
      <c r="S3" s="75"/>
      <c r="T3" s="75"/>
      <c r="V3" s="75"/>
      <c r="W3" s="75"/>
      <c r="X3" s="75"/>
      <c r="Y3" s="75"/>
      <c r="Z3" s="75"/>
      <c r="AA3" s="75"/>
      <c r="AC3" s="75"/>
      <c r="AD3" s="75"/>
      <c r="AE3" s="75"/>
      <c r="AF3" s="75"/>
      <c r="AG3" s="75"/>
      <c r="AH3" s="75"/>
      <c r="AJ3" s="75"/>
      <c r="AK3" s="75"/>
      <c r="AL3" s="75"/>
      <c r="AM3" s="75"/>
      <c r="AN3" s="75"/>
      <c r="AO3" s="75"/>
      <c r="AQ3" s="75"/>
      <c r="AR3" s="75"/>
      <c r="AS3" s="75"/>
      <c r="AT3" s="75"/>
      <c r="AU3" s="75"/>
      <c r="AV3" s="75"/>
      <c r="AX3" s="96"/>
      <c r="AY3" s="75"/>
      <c r="AZ3" s="75"/>
      <c r="BA3" s="75"/>
      <c r="BB3" s="75"/>
      <c r="BC3" s="75"/>
      <c r="BE3" s="75"/>
      <c r="BF3" s="75"/>
      <c r="BG3" s="75"/>
      <c r="BH3" s="75"/>
      <c r="BI3" s="75"/>
      <c r="BJ3" s="75"/>
    </row>
    <row r="4" spans="1:62" x14ac:dyDescent="0.25">
      <c r="A4" s="75">
        <v>2024</v>
      </c>
      <c r="B4" s="75"/>
      <c r="C4" s="95">
        <v>1419065.35546875</v>
      </c>
      <c r="D4" s="95">
        <v>1475224.62109375</v>
      </c>
      <c r="E4" s="97">
        <v>93448.310653686494</v>
      </c>
      <c r="F4" s="95">
        <f>D4/E4</f>
        <v>15.786530658224939</v>
      </c>
      <c r="G4" s="98"/>
      <c r="H4" s="75">
        <v>2024</v>
      </c>
      <c r="I4" s="75"/>
      <c r="J4" s="95">
        <v>1453375.3046875</v>
      </c>
      <c r="K4" s="95">
        <v>1878842.5</v>
      </c>
      <c r="L4" s="75">
        <v>93069.518995285005</v>
      </c>
      <c r="M4" s="95">
        <f>K4/L4</f>
        <v>20.187517033317686</v>
      </c>
      <c r="N4" s="98"/>
      <c r="O4" s="75">
        <v>2024</v>
      </c>
      <c r="P4" s="75"/>
      <c r="Q4" s="95">
        <v>1565159.8125</v>
      </c>
      <c r="R4" s="95">
        <v>1628001.4453125</v>
      </c>
      <c r="S4" s="97">
        <v>93438.098983764605</v>
      </c>
      <c r="T4" s="99">
        <f>R4/S4</f>
        <v>17.423315146805098</v>
      </c>
      <c r="V4" s="75">
        <v>2024</v>
      </c>
      <c r="W4" s="75"/>
      <c r="X4" s="95">
        <v>1212901.71875</v>
      </c>
      <c r="Y4" s="95">
        <v>1261768.72265625</v>
      </c>
      <c r="Z4" s="75">
        <v>93461.823318481402</v>
      </c>
      <c r="AA4" s="95">
        <f>Y4/Z4</f>
        <v>13.500364938918802</v>
      </c>
      <c r="AC4" s="75">
        <v>2024</v>
      </c>
      <c r="AD4" s="75"/>
      <c r="AE4" s="95">
        <v>1117060.38671875</v>
      </c>
      <c r="AF4" s="95">
        <v>1548136.84375</v>
      </c>
      <c r="AG4" s="75">
        <v>93256.369216918902</v>
      </c>
      <c r="AH4" s="95">
        <f>AF4/AG4</f>
        <v>16.600869803851761</v>
      </c>
      <c r="AJ4" s="75">
        <v>2024</v>
      </c>
      <c r="AK4" s="75"/>
      <c r="AL4" s="95">
        <v>1419033.27734375</v>
      </c>
      <c r="AM4" s="95">
        <v>1475192.54296875</v>
      </c>
      <c r="AN4" s="100">
        <v>93448.310653686494</v>
      </c>
      <c r="AO4" s="95">
        <f>AM4/AN4</f>
        <v>15.786187386904402</v>
      </c>
      <c r="AQ4" s="75">
        <v>2024</v>
      </c>
      <c r="AR4" s="75"/>
      <c r="AS4" s="95">
        <v>1417019.46484375</v>
      </c>
      <c r="AT4" s="95">
        <v>1537489.2578125</v>
      </c>
      <c r="AU4" s="100">
        <v>93287.614711761504</v>
      </c>
      <c r="AV4" s="95">
        <f>AT4/AU4</f>
        <v>16.481172367446721</v>
      </c>
      <c r="AX4" s="96">
        <v>2024</v>
      </c>
      <c r="AY4" s="75"/>
      <c r="AZ4" s="95">
        <v>1419243.609375</v>
      </c>
      <c r="BA4" s="95">
        <v>1469266.32421875</v>
      </c>
      <c r="BB4" s="100">
        <v>93462.949174880996</v>
      </c>
      <c r="BC4" s="95">
        <f>BA4/BB4</f>
        <v>15.720307749647048</v>
      </c>
      <c r="BE4" s="75">
        <v>2024</v>
      </c>
      <c r="BF4" s="75"/>
      <c r="BG4" s="95">
        <v>1618013.015625</v>
      </c>
      <c r="BH4" s="95">
        <v>1674957.2109375</v>
      </c>
      <c r="BI4" s="100">
        <v>93446.844955444307</v>
      </c>
      <c r="BJ4" s="95">
        <f>BH4/BI4</f>
        <v>17.924170813216048</v>
      </c>
    </row>
    <row r="5" spans="1:62" x14ac:dyDescent="0.25">
      <c r="A5" s="75">
        <v>2025</v>
      </c>
      <c r="B5" s="75"/>
      <c r="C5" s="95">
        <v>1320870.1328125</v>
      </c>
      <c r="D5" s="95">
        <v>1382743.203125</v>
      </c>
      <c r="E5" s="97">
        <v>92416.655975341797</v>
      </c>
      <c r="F5" s="95">
        <f t="shared" ref="F5:F30" si="0">D5/E5</f>
        <v>14.962056228196976</v>
      </c>
      <c r="G5" s="98"/>
      <c r="H5" s="75">
        <v>2025</v>
      </c>
      <c r="I5" s="75"/>
      <c r="J5" s="95">
        <v>1365412.359375</v>
      </c>
      <c r="K5" s="95">
        <v>1837555.5703125</v>
      </c>
      <c r="L5" s="75">
        <v>91059.452230453506</v>
      </c>
      <c r="M5" s="95">
        <f t="shared" ref="M5:M30" si="1">K5/L5</f>
        <v>20.179734506441015</v>
      </c>
      <c r="N5" s="98"/>
      <c r="O5" s="75">
        <v>2025</v>
      </c>
      <c r="P5" s="75"/>
      <c r="Q5" s="95">
        <v>1475101.09375</v>
      </c>
      <c r="R5" s="95">
        <v>1543676.7734375</v>
      </c>
      <c r="S5" s="97">
        <v>92383.208374023394</v>
      </c>
      <c r="T5" s="99">
        <f t="shared" ref="T5:T30" si="2">R5/S5</f>
        <v>16.709495162668066</v>
      </c>
      <c r="V5" s="75">
        <v>2025</v>
      </c>
      <c r="W5" s="75"/>
      <c r="X5" s="95">
        <v>1120446.4453125</v>
      </c>
      <c r="Y5" s="95">
        <v>1174813.75390625</v>
      </c>
      <c r="Z5" s="75">
        <v>92461.719711303696</v>
      </c>
      <c r="AA5" s="95">
        <f t="shared" ref="AA5:AA30" si="3">Y5/Z5</f>
        <v>12.705947472904571</v>
      </c>
      <c r="AC5" s="75">
        <v>2025</v>
      </c>
      <c r="AD5" s="75"/>
      <c r="AE5" s="95">
        <v>1084327.5390625</v>
      </c>
      <c r="AF5" s="95">
        <v>1578280.22265625</v>
      </c>
      <c r="AG5" s="75">
        <v>91679.4483032227</v>
      </c>
      <c r="AH5" s="95">
        <f t="shared" ref="AH5:AH30" si="4">AF5/AG5</f>
        <v>17.215202009464651</v>
      </c>
      <c r="AJ5" s="75">
        <v>2025</v>
      </c>
      <c r="AK5" s="75"/>
      <c r="AL5" s="95">
        <v>1320678.0234375</v>
      </c>
      <c r="AM5" s="95">
        <v>1382551.1015625</v>
      </c>
      <c r="AN5" s="100">
        <v>92416.655975341797</v>
      </c>
      <c r="AO5" s="95">
        <f t="shared" ref="AO5:AO30" si="5">AM5/AN5</f>
        <v>14.959977581653529</v>
      </c>
      <c r="AQ5" s="75">
        <v>2025</v>
      </c>
      <c r="AR5" s="75"/>
      <c r="AS5" s="95">
        <v>1304536.671875</v>
      </c>
      <c r="AT5" s="95">
        <v>1461460.6640625</v>
      </c>
      <c r="AU5" s="100">
        <v>91668.379659652695</v>
      </c>
      <c r="AV5" s="95">
        <f t="shared" ref="AV5:AV30" si="6">AT5/AU5</f>
        <v>15.942909316043615</v>
      </c>
      <c r="AX5" s="96">
        <v>2025</v>
      </c>
      <c r="AY5" s="75"/>
      <c r="AZ5" s="95">
        <v>1321752.6953125</v>
      </c>
      <c r="BA5" s="95">
        <v>1377406.1484375</v>
      </c>
      <c r="BB5" s="100">
        <v>92466.5560741425</v>
      </c>
      <c r="BC5" s="95">
        <f t="shared" ref="BC5:BC30" si="7">BA5/BB5</f>
        <v>14.896263113044395</v>
      </c>
      <c r="BE5" s="75">
        <v>2025</v>
      </c>
      <c r="BF5" s="75"/>
      <c r="BG5" s="95">
        <v>1524382.203125</v>
      </c>
      <c r="BH5" s="95">
        <v>1587037.44140625</v>
      </c>
      <c r="BI5" s="100">
        <v>92411.474365234404</v>
      </c>
      <c r="BJ5" s="95">
        <f t="shared" ref="BJ5:BJ30" si="8">BH5/BI5</f>
        <v>17.173597243280216</v>
      </c>
    </row>
    <row r="6" spans="1:62" x14ac:dyDescent="0.25">
      <c r="A6" s="75">
        <v>2026</v>
      </c>
      <c r="B6" s="75"/>
      <c r="C6" s="95">
        <v>1345159.30078125</v>
      </c>
      <c r="D6" s="95">
        <v>1412665.47265625</v>
      </c>
      <c r="E6" s="97">
        <v>92213.960435867295</v>
      </c>
      <c r="F6" s="95">
        <f t="shared" si="0"/>
        <v>15.31943174307893</v>
      </c>
      <c r="G6" s="98"/>
      <c r="H6" s="75">
        <v>2026</v>
      </c>
      <c r="I6" s="75"/>
      <c r="J6" s="95">
        <v>1377615.6171875</v>
      </c>
      <c r="K6" s="95">
        <v>1895341.6640625</v>
      </c>
      <c r="L6" s="75">
        <v>89622.186222076401</v>
      </c>
      <c r="M6" s="95">
        <f t="shared" si="1"/>
        <v>21.148130211485796</v>
      </c>
      <c r="N6" s="98"/>
      <c r="O6" s="75">
        <v>2026</v>
      </c>
      <c r="P6" s="75"/>
      <c r="Q6" s="95">
        <v>1539891.9765625</v>
      </c>
      <c r="R6" s="95">
        <v>1614135.25390625</v>
      </c>
      <c r="S6" s="97">
        <v>92157.253297805801</v>
      </c>
      <c r="T6" s="99">
        <f t="shared" si="2"/>
        <v>17.515010442967288</v>
      </c>
      <c r="V6" s="75">
        <v>2026</v>
      </c>
      <c r="W6" s="75"/>
      <c r="X6" s="95">
        <v>1171770.5546875</v>
      </c>
      <c r="Y6" s="95">
        <v>1231461.703125</v>
      </c>
      <c r="Z6" s="75">
        <v>92291.520555496201</v>
      </c>
      <c r="AA6" s="95">
        <f t="shared" si="3"/>
        <v>13.343172760757632</v>
      </c>
      <c r="AC6" s="75">
        <v>2026</v>
      </c>
      <c r="AD6" s="75"/>
      <c r="AE6" s="95">
        <v>1112258.8828125</v>
      </c>
      <c r="AF6" s="95">
        <v>1674516.3984375</v>
      </c>
      <c r="AG6" s="75">
        <v>90846.2526416779</v>
      </c>
      <c r="AH6" s="95">
        <f t="shared" si="4"/>
        <v>18.432421258389642</v>
      </c>
      <c r="AJ6" s="75">
        <v>2026</v>
      </c>
      <c r="AK6" s="75"/>
      <c r="AL6" s="95">
        <v>1344967.20703125</v>
      </c>
      <c r="AM6" s="95">
        <v>1412473.41015625</v>
      </c>
      <c r="AN6" s="100">
        <v>92213.960435867295</v>
      </c>
      <c r="AO6" s="95">
        <f t="shared" si="5"/>
        <v>15.317348951068999</v>
      </c>
      <c r="AQ6" s="75">
        <v>2026</v>
      </c>
      <c r="AR6" s="75"/>
      <c r="AS6" s="95">
        <v>1328874.4140625</v>
      </c>
      <c r="AT6" s="95">
        <v>1522762.1875</v>
      </c>
      <c r="AU6" s="100">
        <v>90622.728521347002</v>
      </c>
      <c r="AV6" s="95">
        <f t="shared" si="6"/>
        <v>16.8033142716653</v>
      </c>
      <c r="AX6" s="96">
        <v>2026</v>
      </c>
      <c r="AY6" s="75"/>
      <c r="AZ6" s="95">
        <v>1346159.12109375</v>
      </c>
      <c r="BA6" s="95">
        <v>1406972.5625</v>
      </c>
      <c r="BB6" s="100">
        <v>92299.4936923981</v>
      </c>
      <c r="BC6" s="95">
        <f t="shared" si="7"/>
        <v>15.243556667699034</v>
      </c>
      <c r="BE6" s="75">
        <v>2026</v>
      </c>
      <c r="BF6" s="75"/>
      <c r="BG6" s="95">
        <v>1582011.13671875</v>
      </c>
      <c r="BH6" s="95">
        <v>1650297.3515625</v>
      </c>
      <c r="BI6" s="100">
        <v>92205.170412063599</v>
      </c>
      <c r="BJ6" s="95">
        <f t="shared" si="8"/>
        <v>17.89809990250378</v>
      </c>
    </row>
    <row r="7" spans="1:62" x14ac:dyDescent="0.25">
      <c r="A7" s="75">
        <v>2027</v>
      </c>
      <c r="B7" s="75"/>
      <c r="C7" s="95">
        <v>1418888.078125</v>
      </c>
      <c r="D7" s="95">
        <v>1490785.5703125</v>
      </c>
      <c r="E7" s="97">
        <v>91414.198444366499</v>
      </c>
      <c r="F7" s="95">
        <f t="shared" si="0"/>
        <v>16.308030871372491</v>
      </c>
      <c r="G7" s="98"/>
      <c r="H7" s="75">
        <v>2027</v>
      </c>
      <c r="I7" s="75"/>
      <c r="J7" s="95">
        <v>1369801.30078125</v>
      </c>
      <c r="K7" s="95">
        <v>1955825.0859375</v>
      </c>
      <c r="L7" s="75">
        <v>87284.121543884306</v>
      </c>
      <c r="M7" s="95">
        <f t="shared" si="1"/>
        <v>22.407570258402146</v>
      </c>
      <c r="N7" s="98"/>
      <c r="O7" s="75">
        <v>2027</v>
      </c>
      <c r="P7" s="75"/>
      <c r="Q7" s="95">
        <v>1597743.375</v>
      </c>
      <c r="R7" s="95">
        <v>1676434.4140625</v>
      </c>
      <c r="S7" s="97">
        <v>91334.144550323501</v>
      </c>
      <c r="T7" s="99">
        <f t="shared" si="2"/>
        <v>18.354958294253407</v>
      </c>
      <c r="V7" s="75">
        <v>2027</v>
      </c>
      <c r="W7" s="75"/>
      <c r="X7" s="95">
        <v>1218782.13671875</v>
      </c>
      <c r="Y7" s="95">
        <v>1282663.1953125</v>
      </c>
      <c r="Z7" s="75">
        <v>91525.242336273193</v>
      </c>
      <c r="AA7" s="95">
        <f t="shared" si="3"/>
        <v>14.014310834598644</v>
      </c>
      <c r="AC7" s="75">
        <v>2027</v>
      </c>
      <c r="AD7" s="75"/>
      <c r="AE7" s="95">
        <v>1133447.80859375</v>
      </c>
      <c r="AF7" s="95">
        <v>1777206.6328125</v>
      </c>
      <c r="AG7" s="75">
        <v>89318.628154754595</v>
      </c>
      <c r="AH7" s="95">
        <f t="shared" si="4"/>
        <v>19.897379410410213</v>
      </c>
      <c r="AJ7" s="75">
        <v>2027</v>
      </c>
      <c r="AK7" s="75"/>
      <c r="AL7" s="95">
        <v>1418696</v>
      </c>
      <c r="AM7" s="95">
        <v>1490593.53125</v>
      </c>
      <c r="AN7" s="100">
        <v>91414.198444366499</v>
      </c>
      <c r="AO7" s="95">
        <f t="shared" si="5"/>
        <v>16.305930113877835</v>
      </c>
      <c r="AQ7" s="75">
        <v>2027</v>
      </c>
      <c r="AR7" s="75"/>
      <c r="AS7" s="95">
        <v>1364334.8203125</v>
      </c>
      <c r="AT7" s="95">
        <v>1608963.890625</v>
      </c>
      <c r="AU7" s="100">
        <v>88684.207515716596</v>
      </c>
      <c r="AV7" s="95">
        <f t="shared" si="6"/>
        <v>18.142620154099699</v>
      </c>
      <c r="AX7" s="96">
        <v>2027</v>
      </c>
      <c r="AY7" s="75"/>
      <c r="AZ7" s="95">
        <v>1410395.0078125</v>
      </c>
      <c r="BA7" s="95">
        <v>1473459.4765625</v>
      </c>
      <c r="BB7" s="100">
        <v>90924.976814270005</v>
      </c>
      <c r="BC7" s="95">
        <f t="shared" si="7"/>
        <v>16.205222461285814</v>
      </c>
      <c r="BE7" s="75">
        <v>2027</v>
      </c>
      <c r="BF7" s="75"/>
      <c r="BG7" s="95">
        <v>1633013.03515625</v>
      </c>
      <c r="BH7" s="95">
        <v>1705687.90234375</v>
      </c>
      <c r="BI7" s="100">
        <v>91401.903705596895</v>
      </c>
      <c r="BJ7" s="95">
        <f t="shared" si="8"/>
        <v>18.661404557149329</v>
      </c>
    </row>
    <row r="8" spans="1:62" x14ac:dyDescent="0.25">
      <c r="A8" s="75">
        <v>2028</v>
      </c>
      <c r="B8" s="75"/>
      <c r="C8" s="95">
        <v>1392275.796875</v>
      </c>
      <c r="D8" s="95">
        <v>1470121.125</v>
      </c>
      <c r="E8" s="97">
        <v>91214.3557472229</v>
      </c>
      <c r="F8" s="95">
        <f t="shared" si="0"/>
        <v>16.117212175176263</v>
      </c>
      <c r="G8" s="98"/>
      <c r="H8" s="75">
        <v>2028</v>
      </c>
      <c r="I8" s="75"/>
      <c r="J8" s="95">
        <v>1371048.89453125</v>
      </c>
      <c r="K8" s="95">
        <v>2033138.84375</v>
      </c>
      <c r="L8" s="75">
        <v>85182.266176223799</v>
      </c>
      <c r="M8" s="95">
        <f t="shared" si="1"/>
        <v>23.868099958081331</v>
      </c>
      <c r="N8" s="98"/>
      <c r="O8" s="75">
        <v>2028</v>
      </c>
      <c r="P8" s="75"/>
      <c r="Q8" s="95">
        <v>1645813.2890625</v>
      </c>
      <c r="R8" s="95">
        <v>1730536.7265625</v>
      </c>
      <c r="S8" s="97">
        <v>91110.796390533404</v>
      </c>
      <c r="T8" s="99">
        <f t="shared" si="2"/>
        <v>18.993761388549405</v>
      </c>
      <c r="V8" s="75">
        <v>2028</v>
      </c>
      <c r="W8" s="75"/>
      <c r="X8" s="95">
        <v>1209040.4921875</v>
      </c>
      <c r="Y8" s="95">
        <v>1278522.3046875</v>
      </c>
      <c r="Z8" s="75">
        <v>91359.886829376206</v>
      </c>
      <c r="AA8" s="95">
        <f t="shared" si="3"/>
        <v>13.994350792873345</v>
      </c>
      <c r="AC8" s="75">
        <v>2028</v>
      </c>
      <c r="AD8" s="75"/>
      <c r="AE8" s="95">
        <v>1167310.265625</v>
      </c>
      <c r="AF8" s="95">
        <v>1909414.4375</v>
      </c>
      <c r="AG8" s="75">
        <v>88273.885082244902</v>
      </c>
      <c r="AH8" s="95">
        <f t="shared" si="4"/>
        <v>21.63056985337165</v>
      </c>
      <c r="AJ8" s="75">
        <v>2028</v>
      </c>
      <c r="AK8" s="75"/>
      <c r="AL8" s="95">
        <v>1392224.6875</v>
      </c>
      <c r="AM8" s="95">
        <v>1470070.015625</v>
      </c>
      <c r="AN8" s="100">
        <v>91214.3557472229</v>
      </c>
      <c r="AO8" s="95">
        <f t="shared" si="5"/>
        <v>16.116651853562619</v>
      </c>
      <c r="AQ8" s="75">
        <v>2028</v>
      </c>
      <c r="AR8" s="75"/>
      <c r="AS8" s="95">
        <v>1333583.0625</v>
      </c>
      <c r="AT8" s="95">
        <v>1636271.21875</v>
      </c>
      <c r="AU8" s="100">
        <v>86983.366405487104</v>
      </c>
      <c r="AV8" s="95">
        <f t="shared" si="6"/>
        <v>18.811311706680282</v>
      </c>
      <c r="AX8" s="96">
        <v>2028</v>
      </c>
      <c r="AY8" s="75"/>
      <c r="AZ8" s="95">
        <v>1372261.0625</v>
      </c>
      <c r="BA8" s="95">
        <v>1439774.4609375</v>
      </c>
      <c r="BB8" s="100">
        <v>89968.013843536406</v>
      </c>
      <c r="BC8" s="95">
        <f t="shared" si="7"/>
        <v>16.003181568967559</v>
      </c>
      <c r="BE8" s="75">
        <v>2028</v>
      </c>
      <c r="BF8" s="75"/>
      <c r="BG8" s="95">
        <v>1619365.43359375</v>
      </c>
      <c r="BH8" s="95">
        <v>1697986.3359375</v>
      </c>
      <c r="BI8" s="100">
        <v>91198.668827056899</v>
      </c>
      <c r="BJ8" s="95">
        <f t="shared" si="8"/>
        <v>18.618542987260575</v>
      </c>
    </row>
    <row r="9" spans="1:62" x14ac:dyDescent="0.25">
      <c r="A9" s="75">
        <v>2029</v>
      </c>
      <c r="B9" s="75"/>
      <c r="C9" s="95">
        <v>1399784.8984375</v>
      </c>
      <c r="D9" s="95">
        <v>1477426.1640625</v>
      </c>
      <c r="E9" s="97">
        <v>90384.788673400893</v>
      </c>
      <c r="F9" s="95">
        <f t="shared" si="0"/>
        <v>16.345960263303553</v>
      </c>
      <c r="G9" s="98"/>
      <c r="H9" s="75">
        <v>2029</v>
      </c>
      <c r="I9" s="75"/>
      <c r="J9" s="95">
        <v>1364121.73828125</v>
      </c>
      <c r="K9" s="95">
        <v>2029479.5625</v>
      </c>
      <c r="L9" s="75">
        <v>82152.757852554307</v>
      </c>
      <c r="M9" s="95">
        <f t="shared" si="1"/>
        <v>24.703730167433438</v>
      </c>
      <c r="N9" s="98"/>
      <c r="O9" s="75">
        <v>2029</v>
      </c>
      <c r="P9" s="75"/>
      <c r="Q9" s="95">
        <v>1674392.8984375</v>
      </c>
      <c r="R9" s="95">
        <v>1758990.8671875</v>
      </c>
      <c r="S9" s="97">
        <v>90257.513336181597</v>
      </c>
      <c r="T9" s="99">
        <f t="shared" si="2"/>
        <v>19.488581085053802</v>
      </c>
      <c r="V9" s="75">
        <v>2029</v>
      </c>
      <c r="W9" s="75"/>
      <c r="X9" s="95">
        <v>1246988.734375</v>
      </c>
      <c r="Y9" s="95">
        <v>1316420.5546875</v>
      </c>
      <c r="Z9" s="75">
        <v>90565.241355895996</v>
      </c>
      <c r="AA9" s="95">
        <f t="shared" si="3"/>
        <v>14.53560477484222</v>
      </c>
      <c r="AC9" s="75">
        <v>2029</v>
      </c>
      <c r="AD9" s="75"/>
      <c r="AE9" s="95">
        <v>1166373.0390625</v>
      </c>
      <c r="AF9" s="95">
        <v>1959038.4765625</v>
      </c>
      <c r="AG9" s="75">
        <v>86483.219390869097</v>
      </c>
      <c r="AH9" s="95">
        <f t="shared" si="4"/>
        <v>22.652238091512761</v>
      </c>
      <c r="AJ9" s="75">
        <v>2029</v>
      </c>
      <c r="AK9" s="75"/>
      <c r="AL9" s="95">
        <v>1399835.6015625</v>
      </c>
      <c r="AM9" s="95">
        <v>1477476.8515625</v>
      </c>
      <c r="AN9" s="100">
        <v>90384.788673400893</v>
      </c>
      <c r="AO9" s="95">
        <f t="shared" si="5"/>
        <v>16.346521060100713</v>
      </c>
      <c r="AQ9" s="75">
        <v>2029</v>
      </c>
      <c r="AR9" s="75"/>
      <c r="AS9" s="95">
        <v>1322487.2109375</v>
      </c>
      <c r="AT9" s="95">
        <v>1648364.6875</v>
      </c>
      <c r="AU9" s="100">
        <v>84285.133487701401</v>
      </c>
      <c r="AV9" s="95">
        <f t="shared" si="6"/>
        <v>19.557003937598601</v>
      </c>
      <c r="AX9" s="96">
        <v>2029</v>
      </c>
      <c r="AY9" s="75"/>
      <c r="AZ9" s="95">
        <v>1371750.578125</v>
      </c>
      <c r="BA9" s="95">
        <v>1439445.28125</v>
      </c>
      <c r="BB9" s="100">
        <v>88396.793119430498</v>
      </c>
      <c r="BC9" s="95">
        <f t="shared" si="7"/>
        <v>16.283908391396107</v>
      </c>
      <c r="BE9" s="75">
        <v>2029</v>
      </c>
      <c r="BF9" s="75"/>
      <c r="BG9" s="95">
        <v>1587423.84375</v>
      </c>
      <c r="BH9" s="95">
        <v>1665833.6796875</v>
      </c>
      <c r="BI9" s="100">
        <v>90365.831939697295</v>
      </c>
      <c r="BJ9" s="95">
        <f t="shared" si="8"/>
        <v>18.434331250324128</v>
      </c>
    </row>
    <row r="10" spans="1:62" x14ac:dyDescent="0.25">
      <c r="A10" s="75">
        <v>2030</v>
      </c>
      <c r="B10" s="75"/>
      <c r="C10" s="95">
        <v>1420782.8671875</v>
      </c>
      <c r="D10" s="95">
        <v>1504561.421875</v>
      </c>
      <c r="E10" s="97">
        <v>89956.889156341596</v>
      </c>
      <c r="F10" s="95">
        <f t="shared" si="0"/>
        <v>16.725360736520472</v>
      </c>
      <c r="G10" s="98"/>
      <c r="H10" s="75">
        <v>2030</v>
      </c>
      <c r="I10" s="75"/>
      <c r="J10" s="95">
        <v>1287014.7265625</v>
      </c>
      <c r="K10" s="95">
        <v>2061711.8671875</v>
      </c>
      <c r="L10" s="75">
        <v>79176.175657272295</v>
      </c>
      <c r="M10" s="95">
        <f t="shared" si="1"/>
        <v>26.039548514088061</v>
      </c>
      <c r="N10" s="98"/>
      <c r="O10" s="75">
        <v>2030</v>
      </c>
      <c r="P10" s="75"/>
      <c r="Q10" s="95">
        <v>1762093.578125</v>
      </c>
      <c r="R10" s="95">
        <v>1852970.9140625</v>
      </c>
      <c r="S10" s="97">
        <v>89805.613231658906</v>
      </c>
      <c r="T10" s="99">
        <f t="shared" si="2"/>
        <v>20.633130239672788</v>
      </c>
      <c r="V10" s="75">
        <v>2030</v>
      </c>
      <c r="W10" s="75"/>
      <c r="X10" s="95">
        <v>1274124.4140625</v>
      </c>
      <c r="Y10" s="95">
        <v>1349243.96875</v>
      </c>
      <c r="Z10" s="75">
        <v>90172.672405242905</v>
      </c>
      <c r="AA10" s="95">
        <f t="shared" si="3"/>
        <v>14.962892113104889</v>
      </c>
      <c r="AC10" s="75">
        <v>2030</v>
      </c>
      <c r="AD10" s="75"/>
      <c r="AE10" s="95">
        <v>1170237.0234375</v>
      </c>
      <c r="AF10" s="95">
        <v>2085553.3203125</v>
      </c>
      <c r="AG10" s="75">
        <v>84994.5805168152</v>
      </c>
      <c r="AH10" s="95">
        <f t="shared" si="4"/>
        <v>24.537485891819859</v>
      </c>
      <c r="AJ10" s="75">
        <v>2030</v>
      </c>
      <c r="AK10" s="75"/>
      <c r="AL10" s="95">
        <v>1420993.5</v>
      </c>
      <c r="AM10" s="95">
        <v>1504772.109375</v>
      </c>
      <c r="AN10" s="100">
        <v>89956.889156341596</v>
      </c>
      <c r="AO10" s="95">
        <f t="shared" si="5"/>
        <v>16.727702830627727</v>
      </c>
      <c r="AQ10" s="75">
        <v>2030</v>
      </c>
      <c r="AR10" s="75"/>
      <c r="AS10" s="95">
        <v>1298777.265625</v>
      </c>
      <c r="AT10" s="95">
        <v>1702587.171875</v>
      </c>
      <c r="AU10" s="100">
        <v>81631.916885376006</v>
      </c>
      <c r="AV10" s="95">
        <f t="shared" si="6"/>
        <v>20.856880946036082</v>
      </c>
      <c r="AX10" s="96">
        <v>2030</v>
      </c>
      <c r="AY10" s="75"/>
      <c r="AZ10" s="95">
        <v>1378627.609375</v>
      </c>
      <c r="BA10" s="95">
        <v>1450184.2109375</v>
      </c>
      <c r="BB10" s="100">
        <v>87236.2056770325</v>
      </c>
      <c r="BC10" s="95">
        <f t="shared" si="7"/>
        <v>16.623650692768539</v>
      </c>
      <c r="BE10" s="75">
        <v>2030</v>
      </c>
      <c r="BF10" s="75"/>
      <c r="BG10" s="95">
        <v>1620488.765625</v>
      </c>
      <c r="BH10" s="95">
        <v>1705035.3671875</v>
      </c>
      <c r="BI10" s="100">
        <v>89934.796703338594</v>
      </c>
      <c r="BJ10" s="95">
        <f t="shared" si="8"/>
        <v>18.958572540190165</v>
      </c>
    </row>
    <row r="11" spans="1:62" x14ac:dyDescent="0.25">
      <c r="A11" s="75">
        <v>2031</v>
      </c>
      <c r="B11" s="75"/>
      <c r="C11" s="95">
        <v>1505716.9921875</v>
      </c>
      <c r="D11" s="95">
        <v>1591682.1640625</v>
      </c>
      <c r="E11" s="97">
        <v>89765.0911693573</v>
      </c>
      <c r="F11" s="95">
        <f t="shared" si="0"/>
        <v>17.731638695264259</v>
      </c>
      <c r="G11" s="98"/>
      <c r="H11" s="75">
        <v>2031</v>
      </c>
      <c r="I11" s="75"/>
      <c r="J11" s="95">
        <v>1317831.12109375</v>
      </c>
      <c r="K11" s="95">
        <v>2150513.0859375</v>
      </c>
      <c r="L11" s="75">
        <v>75987.479363441496</v>
      </c>
      <c r="M11" s="95">
        <f t="shared" si="1"/>
        <v>28.300887250803296</v>
      </c>
      <c r="N11" s="98"/>
      <c r="O11" s="75">
        <v>2031</v>
      </c>
      <c r="P11" s="75"/>
      <c r="Q11" s="95">
        <v>1789555.4765625</v>
      </c>
      <c r="R11" s="95">
        <v>1882753.9375</v>
      </c>
      <c r="S11" s="97">
        <v>89589.421369552598</v>
      </c>
      <c r="T11" s="99">
        <f t="shared" si="2"/>
        <v>21.015359946725397</v>
      </c>
      <c r="V11" s="75">
        <v>2031</v>
      </c>
      <c r="W11" s="75"/>
      <c r="X11" s="95">
        <v>1323236.71875</v>
      </c>
      <c r="Y11" s="95">
        <v>1400435.828125</v>
      </c>
      <c r="Z11" s="75">
        <v>90017.350248336807</v>
      </c>
      <c r="AA11" s="95">
        <f t="shared" si="3"/>
        <v>15.557398926557216</v>
      </c>
      <c r="AC11" s="75">
        <v>2031</v>
      </c>
      <c r="AD11" s="75"/>
      <c r="AE11" s="95">
        <v>1166891.47265625</v>
      </c>
      <c r="AF11" s="95">
        <v>2164990.2421875</v>
      </c>
      <c r="AG11" s="75">
        <v>83589.493543624907</v>
      </c>
      <c r="AH11" s="95">
        <f t="shared" si="4"/>
        <v>25.900267490645859</v>
      </c>
      <c r="AJ11" s="75">
        <v>2031</v>
      </c>
      <c r="AK11" s="75"/>
      <c r="AL11" s="95">
        <v>1505927.4765625</v>
      </c>
      <c r="AM11" s="95">
        <v>1591892.6484375</v>
      </c>
      <c r="AN11" s="100">
        <v>89765.0911693573</v>
      </c>
      <c r="AO11" s="95">
        <f t="shared" si="5"/>
        <v>17.733983530792838</v>
      </c>
      <c r="AQ11" s="75">
        <v>2031</v>
      </c>
      <c r="AR11" s="75"/>
      <c r="AS11" s="95">
        <v>1328146</v>
      </c>
      <c r="AT11" s="95">
        <v>1780372.1171875</v>
      </c>
      <c r="AU11" s="100">
        <v>78725.5259046555</v>
      </c>
      <c r="AV11" s="95">
        <f t="shared" si="6"/>
        <v>22.614928217103422</v>
      </c>
      <c r="AX11" s="96">
        <v>2031</v>
      </c>
      <c r="AY11" s="75"/>
      <c r="AZ11" s="95">
        <v>1448276.34375</v>
      </c>
      <c r="BA11" s="95">
        <v>1521204.359375</v>
      </c>
      <c r="BB11" s="100">
        <v>86326.942517280593</v>
      </c>
      <c r="BC11" s="95">
        <f t="shared" si="7"/>
        <v>17.621432139456246</v>
      </c>
      <c r="BE11" s="75">
        <v>2031</v>
      </c>
      <c r="BF11" s="75"/>
      <c r="BG11" s="95">
        <v>1655775.15625</v>
      </c>
      <c r="BH11" s="95">
        <v>1742503.6953125</v>
      </c>
      <c r="BI11" s="100">
        <v>89739.9954662323</v>
      </c>
      <c r="BJ11" s="95">
        <f t="shared" si="8"/>
        <v>19.417247418606966</v>
      </c>
    </row>
    <row r="12" spans="1:62" x14ac:dyDescent="0.25">
      <c r="A12" s="75">
        <v>2032</v>
      </c>
      <c r="B12" s="75"/>
      <c r="C12" s="95">
        <v>1531237.375</v>
      </c>
      <c r="D12" s="95">
        <v>1617607.4375</v>
      </c>
      <c r="E12" s="97">
        <v>89389.2913503647</v>
      </c>
      <c r="F12" s="95">
        <f t="shared" si="0"/>
        <v>18.096210553451272</v>
      </c>
      <c r="G12" s="98"/>
      <c r="H12" s="75">
        <v>2032</v>
      </c>
      <c r="I12" s="75"/>
      <c r="J12" s="95">
        <v>1287196.328125</v>
      </c>
      <c r="K12" s="95">
        <v>2052133.1015625</v>
      </c>
      <c r="L12" s="75">
        <v>72352.938898086504</v>
      </c>
      <c r="M12" s="95">
        <f t="shared" si="1"/>
        <v>28.362816117988707</v>
      </c>
      <c r="N12" s="98"/>
      <c r="O12" s="75">
        <v>2032</v>
      </c>
      <c r="P12" s="75"/>
      <c r="Q12" s="95">
        <v>1858204.2734375</v>
      </c>
      <c r="R12" s="95">
        <v>1951931.4140625</v>
      </c>
      <c r="S12" s="97">
        <v>89188.867583274798</v>
      </c>
      <c r="T12" s="99">
        <f t="shared" si="2"/>
        <v>21.885370528334157</v>
      </c>
      <c r="V12" s="75">
        <v>2032</v>
      </c>
      <c r="W12" s="75"/>
      <c r="X12" s="95">
        <v>1342187.484375</v>
      </c>
      <c r="Y12" s="95">
        <v>1419975.359375</v>
      </c>
      <c r="Z12" s="75">
        <v>89677.838690757795</v>
      </c>
      <c r="AA12" s="95">
        <f t="shared" si="3"/>
        <v>15.834183563138691</v>
      </c>
      <c r="AC12" s="75">
        <v>2032</v>
      </c>
      <c r="AD12" s="75"/>
      <c r="AE12" s="95">
        <v>1188179.7578125</v>
      </c>
      <c r="AF12" s="95">
        <v>2189124.9921875</v>
      </c>
      <c r="AG12" s="75">
        <v>81917.270376205401</v>
      </c>
      <c r="AH12" s="95">
        <f t="shared" si="4"/>
        <v>26.723607636508572</v>
      </c>
      <c r="AJ12" s="75">
        <v>2032</v>
      </c>
      <c r="AK12" s="75"/>
      <c r="AL12" s="95">
        <v>1531447.59375</v>
      </c>
      <c r="AM12" s="95">
        <v>1617817.6484375</v>
      </c>
      <c r="AN12" s="100">
        <v>89389.2913503647</v>
      </c>
      <c r="AO12" s="95">
        <f t="shared" si="5"/>
        <v>18.098562187906857</v>
      </c>
      <c r="AQ12" s="75">
        <v>2032</v>
      </c>
      <c r="AR12" s="75"/>
      <c r="AS12" s="95">
        <v>1314199.8515625</v>
      </c>
      <c r="AT12" s="95">
        <v>1743119.3046875</v>
      </c>
      <c r="AU12" s="100">
        <v>75310.681476593003</v>
      </c>
      <c r="AV12" s="95">
        <f t="shared" si="6"/>
        <v>23.145711478248561</v>
      </c>
      <c r="AX12" s="96">
        <v>2032</v>
      </c>
      <c r="AY12" s="75"/>
      <c r="AZ12" s="95">
        <v>1464263.5390625</v>
      </c>
      <c r="BA12" s="95">
        <v>1538580.265625</v>
      </c>
      <c r="BB12" s="100">
        <v>85238.410011291504</v>
      </c>
      <c r="BC12" s="95">
        <f t="shared" si="7"/>
        <v>18.050316347069177</v>
      </c>
      <c r="BE12" s="75">
        <v>2032</v>
      </c>
      <c r="BF12" s="75"/>
      <c r="BG12" s="95">
        <v>1753044.03125</v>
      </c>
      <c r="BH12" s="95">
        <v>1840167.921875</v>
      </c>
      <c r="BI12" s="100">
        <v>89361.344267845197</v>
      </c>
      <c r="BJ12" s="95">
        <f t="shared" si="8"/>
        <v>20.592437781144099</v>
      </c>
    </row>
    <row r="13" spans="1:62" x14ac:dyDescent="0.25">
      <c r="A13" s="75">
        <v>2033</v>
      </c>
      <c r="B13" s="75"/>
      <c r="C13" s="95">
        <v>1585092.6953125</v>
      </c>
      <c r="D13" s="95">
        <v>1664113.9921875</v>
      </c>
      <c r="E13" s="97">
        <v>87714.762375831604</v>
      </c>
      <c r="F13" s="95">
        <f t="shared" si="0"/>
        <v>18.971880526304886</v>
      </c>
      <c r="G13" s="98"/>
      <c r="H13" s="75">
        <v>2033</v>
      </c>
      <c r="I13" s="75"/>
      <c r="J13" s="95">
        <v>1274623.4375</v>
      </c>
      <c r="K13" s="95">
        <v>2099058.578125</v>
      </c>
      <c r="L13" s="75">
        <v>67355.396459579497</v>
      </c>
      <c r="M13" s="95">
        <f t="shared" si="1"/>
        <v>31.163925809339741</v>
      </c>
      <c r="N13" s="98"/>
      <c r="O13" s="75">
        <v>2033</v>
      </c>
      <c r="P13" s="75"/>
      <c r="Q13" s="95">
        <v>1901671.671875</v>
      </c>
      <c r="R13" s="95">
        <v>1988138.1484375</v>
      </c>
      <c r="S13" s="97">
        <v>87489.297272682204</v>
      </c>
      <c r="T13" s="99">
        <f t="shared" si="2"/>
        <v>22.724358411989204</v>
      </c>
      <c r="V13" s="75">
        <v>2033</v>
      </c>
      <c r="W13" s="75"/>
      <c r="X13" s="95">
        <v>1367069.51171875</v>
      </c>
      <c r="Y13" s="95">
        <v>1437695.453125</v>
      </c>
      <c r="Z13" s="75">
        <v>88038.8562097549</v>
      </c>
      <c r="AA13" s="95">
        <f t="shared" si="3"/>
        <v>16.33023774979144</v>
      </c>
      <c r="AC13" s="75">
        <v>2033</v>
      </c>
      <c r="AD13" s="75"/>
      <c r="AE13" s="95">
        <v>1193685.19921875</v>
      </c>
      <c r="AF13" s="95">
        <v>2202161.8828125</v>
      </c>
      <c r="AG13" s="75">
        <v>78939.883988380403</v>
      </c>
      <c r="AH13" s="95">
        <f t="shared" si="4"/>
        <v>27.896695200827104</v>
      </c>
      <c r="AJ13" s="75">
        <v>2033</v>
      </c>
      <c r="AK13" s="75"/>
      <c r="AL13" s="95">
        <v>1585662.3515625</v>
      </c>
      <c r="AM13" s="95">
        <v>1664683.609375</v>
      </c>
      <c r="AN13" s="100">
        <v>87714.762375831604</v>
      </c>
      <c r="AO13" s="95">
        <f t="shared" si="5"/>
        <v>18.978374498038619</v>
      </c>
      <c r="AQ13" s="75">
        <v>2033</v>
      </c>
      <c r="AR13" s="75"/>
      <c r="AS13" s="95">
        <v>1300207</v>
      </c>
      <c r="AT13" s="95">
        <v>1765676.12109375</v>
      </c>
      <c r="AU13" s="100">
        <v>70503.520078659101</v>
      </c>
      <c r="AV13" s="95">
        <f t="shared" si="6"/>
        <v>25.043800921199779</v>
      </c>
      <c r="AX13" s="96">
        <v>2033</v>
      </c>
      <c r="AY13" s="75"/>
      <c r="AZ13" s="95">
        <v>1478855.90625</v>
      </c>
      <c r="BA13" s="95">
        <v>1544919.15625</v>
      </c>
      <c r="BB13" s="100">
        <v>82915.421941757202</v>
      </c>
      <c r="BC13" s="95">
        <f t="shared" si="7"/>
        <v>18.632470535278795</v>
      </c>
      <c r="BE13" s="75">
        <v>2033</v>
      </c>
      <c r="BF13" s="75"/>
      <c r="BG13" s="95">
        <v>1763718.0859375</v>
      </c>
      <c r="BH13" s="95">
        <v>1843488.3203125</v>
      </c>
      <c r="BI13" s="100">
        <v>87684.126740455598</v>
      </c>
      <c r="BJ13" s="95">
        <f t="shared" si="8"/>
        <v>21.024196611653696</v>
      </c>
    </row>
    <row r="14" spans="1:62" x14ac:dyDescent="0.25">
      <c r="A14" s="75">
        <v>2034</v>
      </c>
      <c r="B14" s="75"/>
      <c r="C14" s="95">
        <v>1663093.90625</v>
      </c>
      <c r="D14" s="95">
        <v>1696311.015625</v>
      </c>
      <c r="E14" s="97">
        <v>87300.102790832505</v>
      </c>
      <c r="F14" s="95">
        <f t="shared" si="0"/>
        <v>19.430802042573674</v>
      </c>
      <c r="G14" s="98"/>
      <c r="H14" s="75">
        <v>2034</v>
      </c>
      <c r="I14" s="75"/>
      <c r="J14" s="95">
        <v>1219659.54296875</v>
      </c>
      <c r="K14" s="95">
        <v>1906103.859375</v>
      </c>
      <c r="L14" s="75">
        <v>63465.829550743103</v>
      </c>
      <c r="M14" s="95">
        <f t="shared" si="1"/>
        <v>30.033545182782252</v>
      </c>
      <c r="N14" s="98"/>
      <c r="O14" s="75">
        <v>2034</v>
      </c>
      <c r="P14" s="75"/>
      <c r="Q14" s="95">
        <v>1979223.453125</v>
      </c>
      <c r="R14" s="95">
        <v>2013336.0859375</v>
      </c>
      <c r="S14" s="97">
        <v>87059.4069671631</v>
      </c>
      <c r="T14" s="99">
        <f t="shared" si="2"/>
        <v>23.126002761503834</v>
      </c>
      <c r="V14" s="75">
        <v>2034</v>
      </c>
      <c r="W14" s="75"/>
      <c r="X14" s="95">
        <v>1409658.953125</v>
      </c>
      <c r="Y14" s="95">
        <v>1441351.8828125</v>
      </c>
      <c r="Z14" s="75">
        <v>87646.725227356001</v>
      </c>
      <c r="AA14" s="95">
        <f t="shared" si="3"/>
        <v>16.445016959545569</v>
      </c>
      <c r="AC14" s="75">
        <v>2034</v>
      </c>
      <c r="AD14" s="75"/>
      <c r="AE14" s="95">
        <v>1207001.6484375</v>
      </c>
      <c r="AF14" s="95">
        <v>2001766.5078125</v>
      </c>
      <c r="AG14" s="75">
        <v>77328.280029296904</v>
      </c>
      <c r="AH14" s="95">
        <f t="shared" si="4"/>
        <v>25.886603284776317</v>
      </c>
      <c r="AJ14" s="75">
        <v>2034</v>
      </c>
      <c r="AK14" s="75"/>
      <c r="AL14" s="95">
        <v>1663093.9453125</v>
      </c>
      <c r="AM14" s="95">
        <v>1696311.09375</v>
      </c>
      <c r="AN14" s="100">
        <v>87300.102790832505</v>
      </c>
      <c r="AO14" s="95">
        <f t="shared" si="5"/>
        <v>19.430802937475256</v>
      </c>
      <c r="AQ14" s="75">
        <v>2034</v>
      </c>
      <c r="AR14" s="75"/>
      <c r="AS14" s="95">
        <v>1276113.46484375</v>
      </c>
      <c r="AT14" s="95">
        <v>1760463.93359375</v>
      </c>
      <c r="AU14" s="100">
        <v>66685.219594001799</v>
      </c>
      <c r="AV14" s="95">
        <f t="shared" si="6"/>
        <v>26.399612152617102</v>
      </c>
      <c r="AX14" s="96">
        <v>2034</v>
      </c>
      <c r="AY14" s="75"/>
      <c r="AZ14" s="95">
        <v>1558459.1484375</v>
      </c>
      <c r="BA14" s="95">
        <v>1584293.15625</v>
      </c>
      <c r="BB14" s="100">
        <v>81818.110553741499</v>
      </c>
      <c r="BC14" s="95">
        <f t="shared" si="7"/>
        <v>19.363599886719104</v>
      </c>
      <c r="BE14" s="75">
        <v>2034</v>
      </c>
      <c r="BF14" s="75"/>
      <c r="BG14" s="95">
        <v>1846136.7578125</v>
      </c>
      <c r="BH14" s="95">
        <v>1879379.390625</v>
      </c>
      <c r="BI14" s="100">
        <v>87268.1911468506</v>
      </c>
      <c r="BJ14" s="95">
        <f t="shared" si="8"/>
        <v>21.535674865340948</v>
      </c>
    </row>
    <row r="15" spans="1:62" x14ac:dyDescent="0.25">
      <c r="A15" s="75">
        <v>2035</v>
      </c>
      <c r="B15" s="75"/>
      <c r="C15" s="95">
        <v>1743731.6171875</v>
      </c>
      <c r="D15" s="95">
        <v>1774730.9921875</v>
      </c>
      <c r="E15" s="97">
        <v>86979.597625732393</v>
      </c>
      <c r="F15" s="95">
        <f t="shared" si="0"/>
        <v>20.403991747858541</v>
      </c>
      <c r="G15" s="98"/>
      <c r="H15" s="75">
        <v>2035</v>
      </c>
      <c r="I15" s="75"/>
      <c r="J15" s="95">
        <v>1222869.84375</v>
      </c>
      <c r="K15" s="95">
        <v>1903525.984375</v>
      </c>
      <c r="L15" s="75">
        <v>59681.091495513901</v>
      </c>
      <c r="M15" s="95">
        <f t="shared" si="1"/>
        <v>31.89495930244647</v>
      </c>
      <c r="N15" s="98"/>
      <c r="O15" s="75">
        <v>2035</v>
      </c>
      <c r="P15" s="75"/>
      <c r="Q15" s="95">
        <v>2061775.203125</v>
      </c>
      <c r="R15" s="95">
        <v>2093746.734375</v>
      </c>
      <c r="S15" s="97">
        <v>86735.995628356904</v>
      </c>
      <c r="T15" s="99">
        <f t="shared" si="2"/>
        <v>24.139305938750116</v>
      </c>
      <c r="V15" s="75">
        <v>2035</v>
      </c>
      <c r="W15" s="75"/>
      <c r="X15" s="95">
        <v>1453413.44140625</v>
      </c>
      <c r="Y15" s="95">
        <v>1483041.5078125</v>
      </c>
      <c r="Z15" s="75">
        <v>87332.1338500977</v>
      </c>
      <c r="AA15" s="95">
        <f t="shared" si="3"/>
        <v>16.981624545646447</v>
      </c>
      <c r="AC15" s="75">
        <v>2035</v>
      </c>
      <c r="AD15" s="75"/>
      <c r="AE15" s="95">
        <v>1214202.47265625</v>
      </c>
      <c r="AF15" s="95">
        <v>1999906.1875</v>
      </c>
      <c r="AG15" s="75">
        <v>75917.263275146499</v>
      </c>
      <c r="AH15" s="95">
        <f t="shared" si="4"/>
        <v>26.343233425732848</v>
      </c>
      <c r="AJ15" s="75">
        <v>2035</v>
      </c>
      <c r="AK15" s="75"/>
      <c r="AL15" s="95">
        <v>1743731.7890625</v>
      </c>
      <c r="AM15" s="95">
        <v>1774731.1484375</v>
      </c>
      <c r="AN15" s="100">
        <v>86979.597625732393</v>
      </c>
      <c r="AO15" s="95">
        <f t="shared" si="5"/>
        <v>20.403993544256824</v>
      </c>
      <c r="AQ15" s="75">
        <v>2035</v>
      </c>
      <c r="AR15" s="75"/>
      <c r="AS15" s="95">
        <v>1281605.13671875</v>
      </c>
      <c r="AT15" s="95">
        <v>1763357.796875</v>
      </c>
      <c r="AU15" s="100">
        <v>62736.169113159202</v>
      </c>
      <c r="AV15" s="95">
        <f t="shared" si="6"/>
        <v>28.107514720804456</v>
      </c>
      <c r="AX15" s="96">
        <v>2035</v>
      </c>
      <c r="AY15" s="75"/>
      <c r="AZ15" s="95">
        <v>1622928.375</v>
      </c>
      <c r="BA15" s="95">
        <v>1646763.625</v>
      </c>
      <c r="BB15" s="100">
        <v>80828.465947151199</v>
      </c>
      <c r="BC15" s="95">
        <f t="shared" si="7"/>
        <v>20.373560300856361</v>
      </c>
      <c r="BE15" s="75">
        <v>2035</v>
      </c>
      <c r="BF15" s="75"/>
      <c r="BG15" s="95">
        <v>1904817.2890625</v>
      </c>
      <c r="BH15" s="95">
        <v>1935840.171875</v>
      </c>
      <c r="BI15" s="100">
        <v>86948.309226989702</v>
      </c>
      <c r="BJ15" s="95">
        <f t="shared" si="8"/>
        <v>22.264264700320293</v>
      </c>
    </row>
    <row r="16" spans="1:62" x14ac:dyDescent="0.25">
      <c r="A16" s="75">
        <v>2036</v>
      </c>
      <c r="B16" s="75"/>
      <c r="C16" s="95">
        <v>1791715.234375</v>
      </c>
      <c r="D16" s="95">
        <v>1827103.0625</v>
      </c>
      <c r="E16" s="97">
        <v>87199.665537834197</v>
      </c>
      <c r="F16" s="95">
        <f t="shared" si="0"/>
        <v>20.953097138970751</v>
      </c>
      <c r="G16" s="98"/>
      <c r="H16" s="75">
        <v>2036</v>
      </c>
      <c r="I16" s="75"/>
      <c r="J16" s="95">
        <v>1183719.83203125</v>
      </c>
      <c r="K16" s="95">
        <v>1896307.8046875</v>
      </c>
      <c r="L16" s="75">
        <v>56387.170665741003</v>
      </c>
      <c r="M16" s="95">
        <f t="shared" si="1"/>
        <v>33.630128667541648</v>
      </c>
      <c r="N16" s="98"/>
      <c r="O16" s="75">
        <v>2036</v>
      </c>
      <c r="P16" s="75"/>
      <c r="Q16" s="95">
        <v>2141693.390625</v>
      </c>
      <c r="R16" s="95">
        <v>2178153.40625</v>
      </c>
      <c r="S16" s="97">
        <v>86952.889121055603</v>
      </c>
      <c r="T16" s="99">
        <f t="shared" si="2"/>
        <v>25.049810630415973</v>
      </c>
      <c r="V16" s="75">
        <v>2036</v>
      </c>
      <c r="W16" s="75"/>
      <c r="X16" s="95">
        <v>1486701.796875</v>
      </c>
      <c r="Y16" s="95">
        <v>1520590.1171875</v>
      </c>
      <c r="Z16" s="75">
        <v>87557.951827049299</v>
      </c>
      <c r="AA16" s="95">
        <f t="shared" si="3"/>
        <v>17.366670707317112</v>
      </c>
      <c r="AC16" s="75">
        <v>2036</v>
      </c>
      <c r="AD16" s="75"/>
      <c r="AE16" s="95">
        <v>1225583.06640625</v>
      </c>
      <c r="AF16" s="95">
        <v>2052061.015625</v>
      </c>
      <c r="AG16" s="75">
        <v>75043.700400352507</v>
      </c>
      <c r="AH16" s="95">
        <f t="shared" si="4"/>
        <v>27.344880445359284</v>
      </c>
      <c r="AJ16" s="75">
        <v>2036</v>
      </c>
      <c r="AK16" s="75"/>
      <c r="AL16" s="95">
        <v>1791715.4921875</v>
      </c>
      <c r="AM16" s="95">
        <v>1827103.296875</v>
      </c>
      <c r="AN16" s="100">
        <v>87199.665537834197</v>
      </c>
      <c r="AO16" s="95">
        <f t="shared" si="5"/>
        <v>20.953099826767755</v>
      </c>
      <c r="AQ16" s="75">
        <v>2036</v>
      </c>
      <c r="AR16" s="75"/>
      <c r="AS16" s="95">
        <v>1263668.015625</v>
      </c>
      <c r="AT16" s="95">
        <v>1764793.28125</v>
      </c>
      <c r="AU16" s="100">
        <v>60314.222503662102</v>
      </c>
      <c r="AV16" s="95">
        <f t="shared" si="6"/>
        <v>29.259985588686764</v>
      </c>
      <c r="AX16" s="96">
        <v>2036</v>
      </c>
      <c r="AY16" s="75"/>
      <c r="AZ16" s="95">
        <v>1652096.6875</v>
      </c>
      <c r="BA16" s="95">
        <v>1679818.3046875</v>
      </c>
      <c r="BB16" s="100">
        <v>80357.182877540603</v>
      </c>
      <c r="BC16" s="95">
        <f t="shared" si="7"/>
        <v>20.904395158394735</v>
      </c>
      <c r="BE16" s="75">
        <v>2036</v>
      </c>
      <c r="BF16" s="75"/>
      <c r="BG16" s="95">
        <v>1986872.8984375</v>
      </c>
      <c r="BH16" s="95">
        <v>2022282.765625</v>
      </c>
      <c r="BI16" s="100">
        <v>87169.055869102507</v>
      </c>
      <c r="BJ16" s="95">
        <f t="shared" si="8"/>
        <v>23.199548801604124</v>
      </c>
    </row>
    <row r="17" spans="1:62" x14ac:dyDescent="0.25">
      <c r="A17" s="75">
        <v>2037</v>
      </c>
      <c r="B17" s="75"/>
      <c r="C17" s="95">
        <v>1842101.484375</v>
      </c>
      <c r="D17" s="95">
        <v>1891645.4609375</v>
      </c>
      <c r="E17" s="97">
        <v>86342.952208518996</v>
      </c>
      <c r="F17" s="95">
        <f t="shared" si="0"/>
        <v>21.908510336421664</v>
      </c>
      <c r="G17" s="98"/>
      <c r="H17" s="75">
        <v>2037</v>
      </c>
      <c r="I17" s="75"/>
      <c r="J17" s="95">
        <v>1125824.5390625</v>
      </c>
      <c r="K17" s="95">
        <v>1885899.3359375</v>
      </c>
      <c r="L17" s="75">
        <v>52069.552374839797</v>
      </c>
      <c r="M17" s="95">
        <f t="shared" si="1"/>
        <v>36.21885055514273</v>
      </c>
      <c r="N17" s="98"/>
      <c r="O17" s="75">
        <v>2037</v>
      </c>
      <c r="P17" s="75"/>
      <c r="Q17" s="95">
        <v>2219384.203125</v>
      </c>
      <c r="R17" s="95">
        <v>2270725.3515625</v>
      </c>
      <c r="S17" s="97">
        <v>86091.826754569993</v>
      </c>
      <c r="T17" s="99">
        <f t="shared" si="2"/>
        <v>26.375620510828149</v>
      </c>
      <c r="V17" s="75">
        <v>2037</v>
      </c>
      <c r="W17" s="75"/>
      <c r="X17" s="95">
        <v>1528816.71875</v>
      </c>
      <c r="Y17" s="95">
        <v>1576517.5234375</v>
      </c>
      <c r="Z17" s="75">
        <v>86707.891623496995</v>
      </c>
      <c r="AA17" s="95">
        <f t="shared" si="3"/>
        <v>18.181938159482119</v>
      </c>
      <c r="AC17" s="75">
        <v>2037</v>
      </c>
      <c r="AD17" s="75"/>
      <c r="AE17" s="95">
        <v>1239460.12890625</v>
      </c>
      <c r="AF17" s="95">
        <v>2007336.6015625</v>
      </c>
      <c r="AG17" s="75">
        <v>73071.320651054397</v>
      </c>
      <c r="AH17" s="95">
        <f t="shared" si="4"/>
        <v>27.470922705069992</v>
      </c>
      <c r="AJ17" s="75">
        <v>2037</v>
      </c>
      <c r="AK17" s="75"/>
      <c r="AL17" s="95">
        <v>1842101.4609375</v>
      </c>
      <c r="AM17" s="95">
        <v>1891645.46875</v>
      </c>
      <c r="AN17" s="100">
        <v>86342.952208518996</v>
      </c>
      <c r="AO17" s="95">
        <f t="shared" si="5"/>
        <v>21.90851042690386</v>
      </c>
      <c r="AQ17" s="75">
        <v>2037</v>
      </c>
      <c r="AR17" s="75"/>
      <c r="AS17" s="95">
        <v>1238165.42578125</v>
      </c>
      <c r="AT17" s="95">
        <v>1687584.68359375</v>
      </c>
      <c r="AU17" s="100">
        <v>57073.239293098501</v>
      </c>
      <c r="AV17" s="95">
        <f t="shared" si="6"/>
        <v>29.568755944045719</v>
      </c>
      <c r="AX17" s="96">
        <v>2037</v>
      </c>
      <c r="AY17" s="75"/>
      <c r="AZ17" s="95">
        <v>1686084.25</v>
      </c>
      <c r="BA17" s="95">
        <v>1705817.0703125</v>
      </c>
      <c r="BB17" s="100">
        <v>79018.648159980803</v>
      </c>
      <c r="BC17" s="95">
        <f t="shared" si="7"/>
        <v>21.587525350457913</v>
      </c>
      <c r="BE17" s="75">
        <v>2037</v>
      </c>
      <c r="BF17" s="75"/>
      <c r="BG17" s="95">
        <v>1984603.7265625</v>
      </c>
      <c r="BH17" s="95">
        <v>2034171.5625</v>
      </c>
      <c r="BI17" s="100">
        <v>86313.054049491897</v>
      </c>
      <c r="BJ17" s="95">
        <f t="shared" si="8"/>
        <v>23.567368631558399</v>
      </c>
    </row>
    <row r="18" spans="1:62" x14ac:dyDescent="0.25">
      <c r="A18" s="75">
        <v>2038</v>
      </c>
      <c r="B18" s="75"/>
      <c r="C18" s="95">
        <v>1909773.7734375</v>
      </c>
      <c r="D18" s="95">
        <v>1961017.609375</v>
      </c>
      <c r="E18" s="97">
        <v>86005.814001083403</v>
      </c>
      <c r="F18" s="95">
        <f t="shared" si="0"/>
        <v>22.800988888382562</v>
      </c>
      <c r="G18" s="98"/>
      <c r="H18" s="75">
        <v>2038</v>
      </c>
      <c r="I18" s="75"/>
      <c r="J18" s="95">
        <v>1073175.5703125</v>
      </c>
      <c r="K18" s="95">
        <v>1827001.82421875</v>
      </c>
      <c r="L18" s="75">
        <v>48684.4045610428</v>
      </c>
      <c r="M18" s="95">
        <f t="shared" si="1"/>
        <v>37.527455469399221</v>
      </c>
      <c r="N18" s="98"/>
      <c r="O18" s="75">
        <v>2038</v>
      </c>
      <c r="P18" s="75"/>
      <c r="Q18" s="95">
        <v>2319193.671875</v>
      </c>
      <c r="R18" s="95">
        <v>2372179.0234375</v>
      </c>
      <c r="S18" s="97">
        <v>85749.111917495698</v>
      </c>
      <c r="T18" s="99">
        <f t="shared" si="2"/>
        <v>27.664181825228862</v>
      </c>
      <c r="V18" s="75">
        <v>2038</v>
      </c>
      <c r="W18" s="75"/>
      <c r="X18" s="95">
        <v>1584880.7578125</v>
      </c>
      <c r="Y18" s="95">
        <v>1634310.53125</v>
      </c>
      <c r="Z18" s="75">
        <v>86378.200132369995</v>
      </c>
      <c r="AA18" s="95">
        <f t="shared" si="3"/>
        <v>18.920405018228049</v>
      </c>
      <c r="AC18" s="75">
        <v>2038</v>
      </c>
      <c r="AD18" s="75"/>
      <c r="AE18" s="95">
        <v>1265344.16015625</v>
      </c>
      <c r="AF18" s="95">
        <v>2060138.63671875</v>
      </c>
      <c r="AG18" s="75">
        <v>71697.906694412202</v>
      </c>
      <c r="AH18" s="95">
        <f t="shared" si="4"/>
        <v>28.733595326560735</v>
      </c>
      <c r="AJ18" s="75">
        <v>2038</v>
      </c>
      <c r="AK18" s="75"/>
      <c r="AL18" s="95">
        <v>1909773.671875</v>
      </c>
      <c r="AM18" s="95">
        <v>1961017.4921875</v>
      </c>
      <c r="AN18" s="100">
        <v>86005.814001083403</v>
      </c>
      <c r="AO18" s="95">
        <f t="shared" si="5"/>
        <v>22.800987525829328</v>
      </c>
      <c r="AQ18" s="75">
        <v>2038</v>
      </c>
      <c r="AR18" s="75"/>
      <c r="AS18" s="95">
        <v>1235856.03125</v>
      </c>
      <c r="AT18" s="95">
        <v>1690035.71484375</v>
      </c>
      <c r="AU18" s="100">
        <v>54615.946951866201</v>
      </c>
      <c r="AV18" s="95">
        <f t="shared" si="6"/>
        <v>30.943997296855478</v>
      </c>
      <c r="AX18" s="96">
        <v>2038</v>
      </c>
      <c r="AY18" s="75"/>
      <c r="AZ18" s="95">
        <v>1736597.4765625</v>
      </c>
      <c r="BA18" s="95">
        <v>1760066.7109375</v>
      </c>
      <c r="BB18" s="100">
        <v>78283.222129821806</v>
      </c>
      <c r="BC18" s="95">
        <f t="shared" si="7"/>
        <v>22.483319708259771</v>
      </c>
      <c r="BE18" s="75">
        <v>2038</v>
      </c>
      <c r="BF18" s="75"/>
      <c r="BG18" s="95">
        <v>2084594.9453125</v>
      </c>
      <c r="BH18" s="95">
        <v>2135859.046875</v>
      </c>
      <c r="BI18" s="100">
        <v>85976.673074722305</v>
      </c>
      <c r="BJ18" s="95">
        <f t="shared" si="8"/>
        <v>24.842308622697292</v>
      </c>
    </row>
    <row r="19" spans="1:62" x14ac:dyDescent="0.25">
      <c r="A19" s="75">
        <v>2039</v>
      </c>
      <c r="B19" s="75"/>
      <c r="C19" s="95">
        <v>1979809.8515625</v>
      </c>
      <c r="D19" s="95">
        <v>2027618.28125</v>
      </c>
      <c r="E19" s="97">
        <v>85773.213176727295</v>
      </c>
      <c r="F19" s="95">
        <f t="shared" si="0"/>
        <v>23.639294905185508</v>
      </c>
      <c r="G19" s="98"/>
      <c r="H19" s="75">
        <v>2039</v>
      </c>
      <c r="I19" s="75"/>
      <c r="J19" s="95">
        <v>1062658.58984375</v>
      </c>
      <c r="K19" s="95">
        <v>1817494.4375</v>
      </c>
      <c r="L19" s="75">
        <v>45421.534935951197</v>
      </c>
      <c r="M19" s="95">
        <f t="shared" si="1"/>
        <v>40.013937002852167</v>
      </c>
      <c r="N19" s="98"/>
      <c r="O19" s="75">
        <v>2039</v>
      </c>
      <c r="P19" s="75"/>
      <c r="Q19" s="95">
        <v>2431597.828125</v>
      </c>
      <c r="R19" s="95">
        <v>2481169.859375</v>
      </c>
      <c r="S19" s="97">
        <v>85511.031330108599</v>
      </c>
      <c r="T19" s="99">
        <f t="shared" si="2"/>
        <v>29.015786861424221</v>
      </c>
      <c r="V19" s="75">
        <v>2039</v>
      </c>
      <c r="W19" s="75"/>
      <c r="X19" s="95">
        <v>1642719.8359375</v>
      </c>
      <c r="Y19" s="95">
        <v>1688732.8671875</v>
      </c>
      <c r="Z19" s="75">
        <v>86152.880847930894</v>
      </c>
      <c r="AA19" s="95">
        <f t="shared" si="3"/>
        <v>19.601583261833056</v>
      </c>
      <c r="AC19" s="75">
        <v>2039</v>
      </c>
      <c r="AD19" s="75"/>
      <c r="AE19" s="95">
        <v>1291651.828125</v>
      </c>
      <c r="AF19" s="95">
        <v>2112560.171875</v>
      </c>
      <c r="AG19" s="75">
        <v>70392.372531890898</v>
      </c>
      <c r="AH19" s="95">
        <f t="shared" si="4"/>
        <v>30.011208542770959</v>
      </c>
      <c r="AJ19" s="75">
        <v>2039</v>
      </c>
      <c r="AK19" s="75"/>
      <c r="AL19" s="95">
        <v>1979809.921875</v>
      </c>
      <c r="AM19" s="95">
        <v>2027618.421875</v>
      </c>
      <c r="AN19" s="100">
        <v>85773.213176727295</v>
      </c>
      <c r="AO19" s="95">
        <f t="shared" si="5"/>
        <v>23.639296544683376</v>
      </c>
      <c r="AQ19" s="75">
        <v>2039</v>
      </c>
      <c r="AR19" s="75"/>
      <c r="AS19" s="95">
        <v>1234080.33984375</v>
      </c>
      <c r="AT19" s="95">
        <v>1702919.2734375</v>
      </c>
      <c r="AU19" s="100">
        <v>52408.730690956101</v>
      </c>
      <c r="AV19" s="95">
        <f t="shared" si="6"/>
        <v>32.493045547683217</v>
      </c>
      <c r="AX19" s="96">
        <v>2039</v>
      </c>
      <c r="AY19" s="75"/>
      <c r="AZ19" s="95">
        <v>1791249.65625</v>
      </c>
      <c r="BA19" s="95">
        <v>1814983.140625</v>
      </c>
      <c r="BB19" s="100">
        <v>77618.314800262495</v>
      </c>
      <c r="BC19" s="95">
        <f t="shared" si="7"/>
        <v>23.383439144428088</v>
      </c>
      <c r="BE19" s="75">
        <v>2039</v>
      </c>
      <c r="BF19" s="75"/>
      <c r="BG19" s="95">
        <v>2163916.3515625</v>
      </c>
      <c r="BH19" s="95">
        <v>2211742.140625</v>
      </c>
      <c r="BI19" s="100">
        <v>85744.895221710205</v>
      </c>
      <c r="BJ19" s="95">
        <f t="shared" si="8"/>
        <v>25.794446828655023</v>
      </c>
    </row>
    <row r="20" spans="1:62" x14ac:dyDescent="0.25">
      <c r="A20" s="75">
        <v>2040</v>
      </c>
      <c r="B20" s="75"/>
      <c r="C20" s="95">
        <v>2065124.234375</v>
      </c>
      <c r="D20" s="95">
        <v>2110463.6484375</v>
      </c>
      <c r="E20" s="97">
        <v>85720.063239097595</v>
      </c>
      <c r="F20" s="95">
        <f t="shared" si="0"/>
        <v>24.620416372661996</v>
      </c>
      <c r="G20" s="98"/>
      <c r="H20" s="75">
        <v>2040</v>
      </c>
      <c r="I20" s="75"/>
      <c r="J20" s="95">
        <v>1035511.90625</v>
      </c>
      <c r="K20" s="95">
        <v>1755847.21875</v>
      </c>
      <c r="L20" s="75">
        <v>42419.966118812597</v>
      </c>
      <c r="M20" s="95">
        <f t="shared" si="1"/>
        <v>41.39199955587209</v>
      </c>
      <c r="N20" s="98"/>
      <c r="O20" s="75">
        <v>2040</v>
      </c>
      <c r="P20" s="75"/>
      <c r="Q20" s="95">
        <v>2558427.0625</v>
      </c>
      <c r="R20" s="95">
        <v>2605445.5625</v>
      </c>
      <c r="S20" s="97">
        <v>85452.508177757307</v>
      </c>
      <c r="T20" s="99">
        <f t="shared" si="2"/>
        <v>30.489983478076297</v>
      </c>
      <c r="V20" s="75">
        <v>2040</v>
      </c>
      <c r="W20" s="75"/>
      <c r="X20" s="95">
        <v>1714034.3671875</v>
      </c>
      <c r="Y20" s="95">
        <v>1757715.640625</v>
      </c>
      <c r="Z20" s="75">
        <v>86106.692526817307</v>
      </c>
      <c r="AA20" s="95">
        <f t="shared" si="3"/>
        <v>20.413229088756047</v>
      </c>
      <c r="AC20" s="75">
        <v>2040</v>
      </c>
      <c r="AD20" s="75"/>
      <c r="AE20" s="95">
        <v>1323956.12890625</v>
      </c>
      <c r="AF20" s="95">
        <v>2143675.76171875</v>
      </c>
      <c r="AG20" s="75">
        <v>69252.775887489304</v>
      </c>
      <c r="AH20" s="95">
        <f t="shared" si="4"/>
        <v>30.954365861109267</v>
      </c>
      <c r="AJ20" s="75">
        <v>2040</v>
      </c>
      <c r="AK20" s="75"/>
      <c r="AL20" s="95">
        <v>2061516.6015625</v>
      </c>
      <c r="AM20" s="95">
        <v>2106856.0078125</v>
      </c>
      <c r="AN20" s="100">
        <v>85720.063239097595</v>
      </c>
      <c r="AO20" s="95">
        <f t="shared" si="5"/>
        <v>24.578330068841414</v>
      </c>
      <c r="AQ20" s="75">
        <v>2040</v>
      </c>
      <c r="AR20" s="75"/>
      <c r="AS20" s="95">
        <v>1241454.453125</v>
      </c>
      <c r="AT20" s="95">
        <v>1691295.5390625</v>
      </c>
      <c r="AU20" s="100">
        <v>50418.561274528503</v>
      </c>
      <c r="AV20" s="95">
        <f t="shared" si="6"/>
        <v>33.545097208415264</v>
      </c>
      <c r="AX20" s="96">
        <v>2040</v>
      </c>
      <c r="AY20" s="75"/>
      <c r="AZ20" s="95">
        <v>1858233.15625</v>
      </c>
      <c r="BA20" s="95">
        <v>1881509.6875</v>
      </c>
      <c r="BB20" s="100">
        <v>77086.1428518295</v>
      </c>
      <c r="BC20" s="95">
        <f t="shared" si="7"/>
        <v>24.407884710440481</v>
      </c>
      <c r="BE20" s="75">
        <v>2040</v>
      </c>
      <c r="BF20" s="75"/>
      <c r="BG20" s="95">
        <v>2280878.296875</v>
      </c>
      <c r="BH20" s="95">
        <v>2326231.84375</v>
      </c>
      <c r="BI20" s="100">
        <v>85692.633055686994</v>
      </c>
      <c r="BJ20" s="95">
        <f t="shared" si="8"/>
        <v>27.146229037428551</v>
      </c>
    </row>
    <row r="21" spans="1:62" x14ac:dyDescent="0.25">
      <c r="A21" s="75">
        <v>2041</v>
      </c>
      <c r="B21" s="75"/>
      <c r="C21" s="95">
        <v>2142287.59375</v>
      </c>
      <c r="D21" s="95">
        <v>2174581.828125</v>
      </c>
      <c r="E21" s="97">
        <v>85016.470347404495</v>
      </c>
      <c r="F21" s="95">
        <f t="shared" si="0"/>
        <v>25.578359337184466</v>
      </c>
      <c r="G21" s="98"/>
      <c r="H21" s="75">
        <v>2041</v>
      </c>
      <c r="I21" s="75"/>
      <c r="J21" s="95">
        <v>987414.978515625</v>
      </c>
      <c r="K21" s="95">
        <v>1613451.015625</v>
      </c>
      <c r="L21" s="75">
        <v>38942.6592645645</v>
      </c>
      <c r="M21" s="95">
        <f t="shared" si="1"/>
        <v>41.431454505037983</v>
      </c>
      <c r="N21" s="98"/>
      <c r="O21" s="75">
        <v>2041</v>
      </c>
      <c r="P21" s="75"/>
      <c r="Q21" s="95">
        <v>2677169.9375</v>
      </c>
      <c r="R21" s="95">
        <v>2711043.2734375</v>
      </c>
      <c r="S21" s="97">
        <v>84743.864516258196</v>
      </c>
      <c r="T21" s="99">
        <f t="shared" si="2"/>
        <v>31.991027184243922</v>
      </c>
      <c r="V21" s="75">
        <v>2041</v>
      </c>
      <c r="W21" s="75"/>
      <c r="X21" s="95">
        <v>1780271.5</v>
      </c>
      <c r="Y21" s="95">
        <v>1811407.8203125</v>
      </c>
      <c r="Z21" s="75">
        <v>85408.861514091506</v>
      </c>
      <c r="AA21" s="95">
        <f t="shared" si="3"/>
        <v>21.208663693680521</v>
      </c>
      <c r="AC21" s="75">
        <v>2041</v>
      </c>
      <c r="AD21" s="75"/>
      <c r="AE21" s="95">
        <v>1355007.9609375</v>
      </c>
      <c r="AF21" s="95">
        <v>2079422.34765625</v>
      </c>
      <c r="AG21" s="75">
        <v>67611.293429374695</v>
      </c>
      <c r="AH21" s="95">
        <f t="shared" si="4"/>
        <v>30.755547515569567</v>
      </c>
      <c r="AJ21" s="75">
        <v>2041</v>
      </c>
      <c r="AK21" s="75"/>
      <c r="AL21" s="95">
        <v>2132724.8828125</v>
      </c>
      <c r="AM21" s="95">
        <v>2165019.125</v>
      </c>
      <c r="AN21" s="100">
        <v>85016.470347404495</v>
      </c>
      <c r="AO21" s="95">
        <f t="shared" si="5"/>
        <v>25.465878742707609</v>
      </c>
      <c r="AQ21" s="75">
        <v>2041</v>
      </c>
      <c r="AR21" s="75"/>
      <c r="AS21" s="95">
        <v>1241103.4121093799</v>
      </c>
      <c r="AT21" s="95">
        <v>1639604.86328125</v>
      </c>
      <c r="AU21" s="100">
        <v>48156.579834937998</v>
      </c>
      <c r="AV21" s="95">
        <f t="shared" si="6"/>
        <v>34.04736941247026</v>
      </c>
      <c r="AX21" s="96">
        <v>2041</v>
      </c>
      <c r="AY21" s="75"/>
      <c r="AZ21" s="95">
        <v>1914193.71875</v>
      </c>
      <c r="BA21" s="95">
        <v>1928849.9453125</v>
      </c>
      <c r="BB21" s="100">
        <v>75944.993715286299</v>
      </c>
      <c r="BC21" s="95">
        <f t="shared" si="7"/>
        <v>25.397986765838112</v>
      </c>
      <c r="BE21" s="75">
        <v>2041</v>
      </c>
      <c r="BF21" s="75"/>
      <c r="BG21" s="95">
        <v>2324835.5390625</v>
      </c>
      <c r="BH21" s="95">
        <v>2357140.765625</v>
      </c>
      <c r="BI21" s="100">
        <v>84989.984511375398</v>
      </c>
      <c r="BJ21" s="95">
        <f t="shared" si="8"/>
        <v>27.734335747637545</v>
      </c>
    </row>
    <row r="22" spans="1:62" x14ac:dyDescent="0.25">
      <c r="A22" s="75">
        <v>2042</v>
      </c>
      <c r="B22" s="75"/>
      <c r="C22" s="95">
        <v>2245516.171875</v>
      </c>
      <c r="D22" s="95">
        <v>2269958.40625</v>
      </c>
      <c r="E22" s="97">
        <v>85167.661445617705</v>
      </c>
      <c r="F22" s="95">
        <f t="shared" si="0"/>
        <v>26.652820656575635</v>
      </c>
      <c r="G22" s="98"/>
      <c r="H22" s="75">
        <v>2042</v>
      </c>
      <c r="I22" s="75"/>
      <c r="J22" s="95">
        <v>924957.7265625</v>
      </c>
      <c r="K22" s="95">
        <v>1380370.625</v>
      </c>
      <c r="L22" s="75">
        <v>36836.177573442503</v>
      </c>
      <c r="M22" s="95">
        <f t="shared" si="1"/>
        <v>37.473231913052651</v>
      </c>
      <c r="N22" s="98"/>
      <c r="O22" s="75">
        <v>2042</v>
      </c>
      <c r="P22" s="75"/>
      <c r="Q22" s="95">
        <v>2831822.3125</v>
      </c>
      <c r="R22" s="95">
        <v>2857702.546875</v>
      </c>
      <c r="S22" s="97">
        <v>84890.404343604998</v>
      </c>
      <c r="T22" s="99">
        <f t="shared" si="2"/>
        <v>33.663434271181885</v>
      </c>
      <c r="V22" s="75">
        <v>2042</v>
      </c>
      <c r="W22" s="75"/>
      <c r="X22" s="95">
        <v>1866807.765625</v>
      </c>
      <c r="Y22" s="95">
        <v>1890454.4765625</v>
      </c>
      <c r="Z22" s="75">
        <v>85564.048524856596</v>
      </c>
      <c r="AA22" s="95">
        <f t="shared" si="3"/>
        <v>22.094027914227524</v>
      </c>
      <c r="AC22" s="75">
        <v>2042</v>
      </c>
      <c r="AD22" s="75"/>
      <c r="AE22" s="95">
        <v>1412556.0625</v>
      </c>
      <c r="AF22" s="95">
        <v>1959940.76953125</v>
      </c>
      <c r="AG22" s="75">
        <v>67276.436975002303</v>
      </c>
      <c r="AH22" s="95">
        <f t="shared" si="4"/>
        <v>29.132648184972982</v>
      </c>
      <c r="AJ22" s="75">
        <v>2042</v>
      </c>
      <c r="AK22" s="75"/>
      <c r="AL22" s="95">
        <v>2227811.109375</v>
      </c>
      <c r="AM22" s="95">
        <v>2252253.421875</v>
      </c>
      <c r="AN22" s="100">
        <v>85167.661445617705</v>
      </c>
      <c r="AO22" s="95">
        <f t="shared" si="5"/>
        <v>26.444936771137439</v>
      </c>
      <c r="AQ22" s="75">
        <v>2042</v>
      </c>
      <c r="AR22" s="75"/>
      <c r="AS22" s="95">
        <v>1229324.83984375</v>
      </c>
      <c r="AT22" s="95">
        <v>1529542.81640625</v>
      </c>
      <c r="AU22" s="100">
        <v>46529.352974414804</v>
      </c>
      <c r="AV22" s="95">
        <f t="shared" si="6"/>
        <v>32.872643151674666</v>
      </c>
      <c r="AX22" s="96">
        <v>2042</v>
      </c>
      <c r="AY22" s="75"/>
      <c r="AZ22" s="95">
        <v>1988959.5078125</v>
      </c>
      <c r="BA22" s="95">
        <v>1999561.703125</v>
      </c>
      <c r="BB22" s="100">
        <v>75544.467206001296</v>
      </c>
      <c r="BC22" s="95">
        <f t="shared" si="7"/>
        <v>26.468671725123421</v>
      </c>
      <c r="BE22" s="75">
        <v>2042</v>
      </c>
      <c r="BF22" s="75"/>
      <c r="BG22" s="95">
        <v>2462232.546875</v>
      </c>
      <c r="BH22" s="95">
        <v>2486683.46875</v>
      </c>
      <c r="BI22" s="100">
        <v>85142.172654151902</v>
      </c>
      <c r="BJ22" s="95">
        <f t="shared" si="8"/>
        <v>29.206248692418569</v>
      </c>
    </row>
    <row r="23" spans="1:62" x14ac:dyDescent="0.25">
      <c r="A23" s="75">
        <v>2043</v>
      </c>
      <c r="B23" s="75"/>
      <c r="C23" s="95">
        <v>2318109.1796875</v>
      </c>
      <c r="D23" s="95">
        <v>2355171.8046875</v>
      </c>
      <c r="E23" s="97">
        <v>84649.745303392396</v>
      </c>
      <c r="F23" s="95">
        <f t="shared" si="0"/>
        <v>27.82255039570822</v>
      </c>
      <c r="G23" s="98"/>
      <c r="H23" s="75">
        <v>2043</v>
      </c>
      <c r="I23" s="75"/>
      <c r="J23" s="95">
        <v>926701.3984375</v>
      </c>
      <c r="K23" s="95">
        <v>1657076.09375</v>
      </c>
      <c r="L23" s="75">
        <v>34136.564979553201</v>
      </c>
      <c r="M23" s="95">
        <f t="shared" si="1"/>
        <v>48.542555314002442</v>
      </c>
      <c r="N23" s="98"/>
      <c r="O23" s="75">
        <v>2043</v>
      </c>
      <c r="P23" s="75"/>
      <c r="Q23" s="95">
        <v>2956003.21875</v>
      </c>
      <c r="R23" s="95">
        <v>2994557.296875</v>
      </c>
      <c r="S23" s="97">
        <v>84368.0498626232</v>
      </c>
      <c r="T23" s="99">
        <f t="shared" si="2"/>
        <v>35.493973153949256</v>
      </c>
      <c r="V23" s="75">
        <v>2043</v>
      </c>
      <c r="W23" s="75"/>
      <c r="X23" s="95">
        <v>1926187.5078125</v>
      </c>
      <c r="Y23" s="95">
        <v>1961945.921875</v>
      </c>
      <c r="Z23" s="75">
        <v>85050.150295972795</v>
      </c>
      <c r="AA23" s="95">
        <f t="shared" si="3"/>
        <v>23.068106464803037</v>
      </c>
      <c r="AC23" s="75">
        <v>2043</v>
      </c>
      <c r="AD23" s="75"/>
      <c r="AE23" s="95">
        <v>1448458.28125</v>
      </c>
      <c r="AF23" s="95">
        <v>2355826.546875</v>
      </c>
      <c r="AG23" s="75">
        <v>66377.872777342796</v>
      </c>
      <c r="AH23" s="95">
        <f t="shared" si="4"/>
        <v>35.491142579656909</v>
      </c>
      <c r="AJ23" s="75">
        <v>2043</v>
      </c>
      <c r="AK23" s="75"/>
      <c r="AL23" s="95">
        <v>2294337.21875</v>
      </c>
      <c r="AM23" s="95">
        <v>2331399.828125</v>
      </c>
      <c r="AN23" s="100">
        <v>84649.745303392396</v>
      </c>
      <c r="AO23" s="95">
        <f t="shared" si="5"/>
        <v>27.541722893188286</v>
      </c>
      <c r="AQ23" s="75">
        <v>2043</v>
      </c>
      <c r="AR23" s="75"/>
      <c r="AS23" s="95">
        <v>1243356.4375</v>
      </c>
      <c r="AT23" s="95">
        <v>1722365.20703125</v>
      </c>
      <c r="AU23" s="100">
        <v>44658.381399117403</v>
      </c>
      <c r="AV23" s="95">
        <f t="shared" si="6"/>
        <v>38.567569022223665</v>
      </c>
      <c r="AX23" s="96">
        <v>2043</v>
      </c>
      <c r="AY23" s="75"/>
      <c r="AZ23" s="95">
        <v>2042463.3203125</v>
      </c>
      <c r="BA23" s="95">
        <v>2066032.21875</v>
      </c>
      <c r="BB23" s="100">
        <v>74501.176794052095</v>
      </c>
      <c r="BC23" s="95">
        <f t="shared" si="7"/>
        <v>27.731538046187541</v>
      </c>
      <c r="BE23" s="75">
        <v>2043</v>
      </c>
      <c r="BF23" s="75"/>
      <c r="BG23" s="95">
        <v>2541894.7734375</v>
      </c>
      <c r="BH23" s="95">
        <v>2578965</v>
      </c>
      <c r="BI23" s="100">
        <v>84625.3008391857</v>
      </c>
      <c r="BJ23" s="95">
        <f t="shared" si="8"/>
        <v>30.475105842173996</v>
      </c>
    </row>
    <row r="24" spans="1:62" x14ac:dyDescent="0.25">
      <c r="A24" s="75">
        <v>2044</v>
      </c>
      <c r="B24" s="75"/>
      <c r="C24" s="95">
        <v>2396660.2265625</v>
      </c>
      <c r="D24" s="95">
        <v>2461865.875</v>
      </c>
      <c r="E24" s="97">
        <v>84448.096776962295</v>
      </c>
      <c r="F24" s="95">
        <f t="shared" si="0"/>
        <v>29.152413955545825</v>
      </c>
      <c r="G24" s="98"/>
      <c r="H24" s="75">
        <v>2044</v>
      </c>
      <c r="I24" s="75"/>
      <c r="J24" s="95">
        <v>889827.033203125</v>
      </c>
      <c r="K24" s="95">
        <v>1476845.6796875</v>
      </c>
      <c r="L24" s="75">
        <v>31544.6414108276</v>
      </c>
      <c r="M24" s="95">
        <f t="shared" si="1"/>
        <v>46.817640449720798</v>
      </c>
      <c r="N24" s="98"/>
      <c r="O24" s="75">
        <v>2044</v>
      </c>
      <c r="P24" s="75"/>
      <c r="Q24" s="95">
        <v>3093034.90625</v>
      </c>
      <c r="R24" s="95">
        <v>3159616.3828125</v>
      </c>
      <c r="S24" s="97">
        <v>84162.128271102905</v>
      </c>
      <c r="T24" s="99">
        <f t="shared" si="2"/>
        <v>37.54202095073866</v>
      </c>
      <c r="V24" s="75">
        <v>2044</v>
      </c>
      <c r="W24" s="75"/>
      <c r="X24" s="95">
        <v>1988957.6328125</v>
      </c>
      <c r="Y24" s="95">
        <v>2053253.8984375</v>
      </c>
      <c r="Z24" s="75">
        <v>84852.909643173203</v>
      </c>
      <c r="AA24" s="95">
        <f t="shared" si="3"/>
        <v>24.197801902986289</v>
      </c>
      <c r="AC24" s="75">
        <v>2044</v>
      </c>
      <c r="AD24" s="75"/>
      <c r="AE24" s="95">
        <v>1488924.40234375</v>
      </c>
      <c r="AF24" s="95">
        <v>2212561.2578125</v>
      </c>
      <c r="AG24" s="75">
        <v>65667.867589950605</v>
      </c>
      <c r="AH24" s="95">
        <f t="shared" si="4"/>
        <v>33.693210073888501</v>
      </c>
      <c r="AJ24" s="75">
        <v>2044</v>
      </c>
      <c r="AK24" s="75"/>
      <c r="AL24" s="95">
        <v>2365944.6953125</v>
      </c>
      <c r="AM24" s="95">
        <v>2431150.4140625</v>
      </c>
      <c r="AN24" s="100">
        <v>84448.096776962295</v>
      </c>
      <c r="AO24" s="95">
        <f t="shared" si="5"/>
        <v>28.788693965282182</v>
      </c>
      <c r="AQ24" s="75">
        <v>2044</v>
      </c>
      <c r="AR24" s="75"/>
      <c r="AS24" s="95">
        <v>1250909.8574218799</v>
      </c>
      <c r="AT24" s="95">
        <v>1617027.75390625</v>
      </c>
      <c r="AU24" s="100">
        <v>43572.661700248696</v>
      </c>
      <c r="AV24" s="95">
        <f t="shared" si="6"/>
        <v>37.111062092794313</v>
      </c>
      <c r="AX24" s="96">
        <v>2044</v>
      </c>
      <c r="AY24" s="75"/>
      <c r="AZ24" s="95">
        <v>2096052.34375</v>
      </c>
      <c r="BA24" s="95">
        <v>2150881.2578125</v>
      </c>
      <c r="BB24" s="100">
        <v>73837.189031600996</v>
      </c>
      <c r="BC24" s="95">
        <f t="shared" si="7"/>
        <v>29.130053378548325</v>
      </c>
      <c r="BE24" s="75">
        <v>2044</v>
      </c>
      <c r="BF24" s="75"/>
      <c r="BG24" s="95">
        <v>2638283.5390625</v>
      </c>
      <c r="BH24" s="95">
        <v>2703495.8125</v>
      </c>
      <c r="BI24" s="100">
        <v>84424.866674423203</v>
      </c>
      <c r="BJ24" s="95">
        <f t="shared" si="8"/>
        <v>32.022506152432378</v>
      </c>
    </row>
    <row r="25" spans="1:62" x14ac:dyDescent="0.25">
      <c r="A25" s="75">
        <v>2045</v>
      </c>
      <c r="B25" s="75"/>
      <c r="C25" s="95">
        <v>2474342.71875</v>
      </c>
      <c r="D25" s="95">
        <v>2523675.7421875</v>
      </c>
      <c r="E25" s="97">
        <v>83866.088262557998</v>
      </c>
      <c r="F25" s="95">
        <f t="shared" si="0"/>
        <v>30.091730691989298</v>
      </c>
      <c r="G25" s="98"/>
      <c r="H25" s="75">
        <v>2045</v>
      </c>
      <c r="I25" s="75"/>
      <c r="J25" s="95">
        <v>824495.662109375</v>
      </c>
      <c r="K25" s="95">
        <v>1265182.20703125</v>
      </c>
      <c r="L25" s="75">
        <v>29215.250066757199</v>
      </c>
      <c r="M25" s="95">
        <f t="shared" si="1"/>
        <v>43.305540912376017</v>
      </c>
      <c r="N25" s="98"/>
      <c r="O25" s="75">
        <v>2045</v>
      </c>
      <c r="P25" s="75"/>
      <c r="Q25" s="95">
        <v>3230342.4140625</v>
      </c>
      <c r="R25" s="95">
        <v>3280964.4140625</v>
      </c>
      <c r="S25" s="97">
        <v>83575.410528182998</v>
      </c>
      <c r="T25" s="99">
        <f t="shared" si="2"/>
        <v>39.257532727955969</v>
      </c>
      <c r="V25" s="75">
        <v>2045</v>
      </c>
      <c r="W25" s="75"/>
      <c r="X25" s="95">
        <v>2054334.5234375</v>
      </c>
      <c r="Y25" s="95">
        <v>2102982.9765625</v>
      </c>
      <c r="Z25" s="75">
        <v>84274.1955623627</v>
      </c>
      <c r="AA25" s="95">
        <f t="shared" si="3"/>
        <v>24.954055776258318</v>
      </c>
      <c r="AC25" s="75">
        <v>2045</v>
      </c>
      <c r="AD25" s="75"/>
      <c r="AE25" s="95">
        <v>1536269.90234375</v>
      </c>
      <c r="AF25" s="95">
        <v>2083746.3359375</v>
      </c>
      <c r="AG25" s="75">
        <v>64804.635412216201</v>
      </c>
      <c r="AH25" s="95">
        <f t="shared" si="4"/>
        <v>32.154279129617585</v>
      </c>
      <c r="AJ25" s="75">
        <v>2045</v>
      </c>
      <c r="AK25" s="75"/>
      <c r="AL25" s="95">
        <v>2437352.8125</v>
      </c>
      <c r="AM25" s="95">
        <v>2486685.7890625</v>
      </c>
      <c r="AN25" s="100">
        <v>83866.088262557998</v>
      </c>
      <c r="AO25" s="95">
        <f t="shared" si="5"/>
        <v>29.650670975346785</v>
      </c>
      <c r="AQ25" s="75">
        <v>2045</v>
      </c>
      <c r="AR25" s="75"/>
      <c r="AS25" s="95">
        <v>1255605.73828125</v>
      </c>
      <c r="AT25" s="95">
        <v>1532002.66796875</v>
      </c>
      <c r="AU25" s="100">
        <v>42163.396302223198</v>
      </c>
      <c r="AV25" s="95">
        <f t="shared" si="6"/>
        <v>36.334897146033995</v>
      </c>
      <c r="AX25" s="96">
        <v>2045</v>
      </c>
      <c r="AY25" s="75"/>
      <c r="AZ25" s="95">
        <v>2143992.5078125</v>
      </c>
      <c r="BA25" s="95">
        <v>2186651.3203125</v>
      </c>
      <c r="BB25" s="100">
        <v>72748.225081443801</v>
      </c>
      <c r="BC25" s="95">
        <f t="shared" si="7"/>
        <v>30.057796157424857</v>
      </c>
      <c r="BE25" s="75">
        <v>2045</v>
      </c>
      <c r="BF25" s="75"/>
      <c r="BG25" s="95">
        <v>2737152.9609375</v>
      </c>
      <c r="BH25" s="95">
        <v>2786492.40625</v>
      </c>
      <c r="BI25" s="100">
        <v>83842.8332576752</v>
      </c>
      <c r="BJ25" s="95">
        <f t="shared" si="8"/>
        <v>33.234711876759206</v>
      </c>
    </row>
    <row r="26" spans="1:62" x14ac:dyDescent="0.25">
      <c r="A26" s="75">
        <v>2046</v>
      </c>
      <c r="B26" s="75"/>
      <c r="C26" s="95">
        <v>2578815.28125</v>
      </c>
      <c r="D26" s="95">
        <v>2627782.421875</v>
      </c>
      <c r="E26" s="97">
        <v>83833.837230682402</v>
      </c>
      <c r="F26" s="95">
        <f t="shared" si="0"/>
        <v>31.345128753253061</v>
      </c>
      <c r="G26" s="98"/>
      <c r="H26" s="75">
        <v>2046</v>
      </c>
      <c r="I26" s="75"/>
      <c r="J26" s="95">
        <v>773435.978515625</v>
      </c>
      <c r="K26" s="95">
        <v>1244806.78125</v>
      </c>
      <c r="L26" s="75">
        <v>27501.064007759102</v>
      </c>
      <c r="M26" s="95">
        <f t="shared" si="1"/>
        <v>45.263949820224859</v>
      </c>
      <c r="N26" s="98"/>
      <c r="O26" s="75">
        <v>2046</v>
      </c>
      <c r="P26" s="75"/>
      <c r="Q26" s="95">
        <v>3407307.734375</v>
      </c>
      <c r="R26" s="95">
        <v>3457477.7109375</v>
      </c>
      <c r="S26" s="97">
        <v>83538.731029510498</v>
      </c>
      <c r="T26" s="99">
        <f t="shared" si="2"/>
        <v>41.387721220186215</v>
      </c>
      <c r="V26" s="75">
        <v>2046</v>
      </c>
      <c r="W26" s="75"/>
      <c r="X26" s="95">
        <v>2143069.28125</v>
      </c>
      <c r="Y26" s="95">
        <v>2191316.2734375</v>
      </c>
      <c r="Z26" s="75">
        <v>84244.785961151094</v>
      </c>
      <c r="AA26" s="95">
        <f t="shared" si="3"/>
        <v>26.011298484965117</v>
      </c>
      <c r="AC26" s="75">
        <v>2046</v>
      </c>
      <c r="AD26" s="75"/>
      <c r="AE26" s="95">
        <v>1599013.43359375</v>
      </c>
      <c r="AF26" s="95">
        <v>2189987.3046875</v>
      </c>
      <c r="AG26" s="75">
        <v>64460.978664398201</v>
      </c>
      <c r="AH26" s="95">
        <f t="shared" si="4"/>
        <v>33.973845108514155</v>
      </c>
      <c r="AJ26" s="75">
        <v>2046</v>
      </c>
      <c r="AK26" s="75"/>
      <c r="AL26" s="95">
        <v>2531857.53125</v>
      </c>
      <c r="AM26" s="95">
        <v>2580824.703125</v>
      </c>
      <c r="AN26" s="100">
        <v>83833.837230682402</v>
      </c>
      <c r="AO26" s="95">
        <f t="shared" si="5"/>
        <v>30.785000286023436</v>
      </c>
      <c r="AQ26" s="75">
        <v>2046</v>
      </c>
      <c r="AR26" s="75"/>
      <c r="AS26" s="95">
        <v>1282754.03515625</v>
      </c>
      <c r="AT26" s="95">
        <v>1578798.08203125</v>
      </c>
      <c r="AU26" s="100">
        <v>41497.132138252302</v>
      </c>
      <c r="AV26" s="95">
        <f t="shared" si="6"/>
        <v>38.045956447575918</v>
      </c>
      <c r="AX26" s="96">
        <v>2046</v>
      </c>
      <c r="AY26" s="75"/>
      <c r="AZ26" s="95">
        <v>2215435.9765625</v>
      </c>
      <c r="BA26" s="95">
        <v>2258120.171875</v>
      </c>
      <c r="BB26" s="100">
        <v>72130.031313896194</v>
      </c>
      <c r="BC26" s="95">
        <f t="shared" si="7"/>
        <v>31.30624139130191</v>
      </c>
      <c r="BE26" s="75">
        <v>2046</v>
      </c>
      <c r="BF26" s="75"/>
      <c r="BG26" s="95">
        <v>2865452.359375</v>
      </c>
      <c r="BH26" s="95">
        <v>2914425.828125</v>
      </c>
      <c r="BI26" s="100">
        <v>83810.557933807402</v>
      </c>
      <c r="BJ26" s="95">
        <f t="shared" si="8"/>
        <v>34.773970010160049</v>
      </c>
    </row>
    <row r="27" spans="1:62" x14ac:dyDescent="0.25">
      <c r="A27" s="75">
        <v>2047</v>
      </c>
      <c r="B27" s="75"/>
      <c r="C27" s="95">
        <v>2700346.84375</v>
      </c>
      <c r="D27" s="95">
        <v>2738281.65625</v>
      </c>
      <c r="E27" s="97">
        <v>83758.077434539795</v>
      </c>
      <c r="F27" s="95">
        <f t="shared" si="0"/>
        <v>32.692747256407287</v>
      </c>
      <c r="G27" s="98"/>
      <c r="H27" s="75">
        <v>2047</v>
      </c>
      <c r="I27" s="75"/>
      <c r="J27" s="95">
        <v>786673.154296875</v>
      </c>
      <c r="K27" s="95">
        <v>1200092.54296875</v>
      </c>
      <c r="L27" s="75">
        <v>26058.2967004776</v>
      </c>
      <c r="M27" s="95">
        <f t="shared" si="1"/>
        <v>46.054143782419764</v>
      </c>
      <c r="N27" s="98"/>
      <c r="O27" s="75">
        <v>2047</v>
      </c>
      <c r="P27" s="75"/>
      <c r="Q27" s="95">
        <v>3607953.4296875</v>
      </c>
      <c r="R27" s="95">
        <v>3647032.140625</v>
      </c>
      <c r="S27" s="97">
        <v>83458.792888641401</v>
      </c>
      <c r="T27" s="99">
        <f t="shared" si="2"/>
        <v>43.698596809220746</v>
      </c>
      <c r="V27" s="75">
        <v>2047</v>
      </c>
      <c r="W27" s="75"/>
      <c r="X27" s="95">
        <v>2246264.59375</v>
      </c>
      <c r="Y27" s="95">
        <v>2283588.2265625</v>
      </c>
      <c r="Z27" s="75">
        <v>84171.742717742905</v>
      </c>
      <c r="AA27" s="95">
        <f t="shared" si="3"/>
        <v>27.130105102138192</v>
      </c>
      <c r="AC27" s="75">
        <v>2047</v>
      </c>
      <c r="AD27" s="75"/>
      <c r="AE27" s="95">
        <v>1673611.8125</v>
      </c>
      <c r="AF27" s="95">
        <v>2193328.640625</v>
      </c>
      <c r="AG27" s="75">
        <v>63970.425701141401</v>
      </c>
      <c r="AH27" s="95">
        <f t="shared" si="4"/>
        <v>34.286603795195084</v>
      </c>
      <c r="AJ27" s="75">
        <v>2047</v>
      </c>
      <c r="AK27" s="75"/>
      <c r="AL27" s="95">
        <v>2643987.6328125</v>
      </c>
      <c r="AM27" s="95">
        <v>2681922.4453125</v>
      </c>
      <c r="AN27" s="100">
        <v>83758.077434539795</v>
      </c>
      <c r="AO27" s="95">
        <f t="shared" si="5"/>
        <v>32.019866351499374</v>
      </c>
      <c r="AQ27" s="75">
        <v>2047</v>
      </c>
      <c r="AR27" s="75"/>
      <c r="AS27" s="95">
        <v>1314348.8457031299</v>
      </c>
      <c r="AT27" s="95">
        <v>1571863.94140625</v>
      </c>
      <c r="AU27" s="100">
        <v>40747.931256294301</v>
      </c>
      <c r="AV27" s="95">
        <f t="shared" si="6"/>
        <v>38.575306597029886</v>
      </c>
      <c r="AX27" s="96">
        <v>2047</v>
      </c>
      <c r="AY27" s="75"/>
      <c r="AZ27" s="95">
        <v>2299834.1640625</v>
      </c>
      <c r="BA27" s="95">
        <v>2331790.21875</v>
      </c>
      <c r="BB27" s="100">
        <v>71487.025466918902</v>
      </c>
      <c r="BC27" s="95">
        <f t="shared" si="7"/>
        <v>32.618369606510647</v>
      </c>
      <c r="BE27" s="75">
        <v>2047</v>
      </c>
      <c r="BF27" s="75"/>
      <c r="BG27" s="95">
        <v>3017534.25</v>
      </c>
      <c r="BH27" s="95">
        <v>3055475.34375</v>
      </c>
      <c r="BI27" s="100">
        <v>83734.773479461699</v>
      </c>
      <c r="BJ27" s="95">
        <f t="shared" si="8"/>
        <v>36.489921890090748</v>
      </c>
    </row>
    <row r="28" spans="1:62" x14ac:dyDescent="0.25">
      <c r="A28" s="75">
        <v>2048</v>
      </c>
      <c r="B28" s="75"/>
      <c r="C28" s="95">
        <v>2810514.5703125</v>
      </c>
      <c r="D28" s="95">
        <v>2846011.8203125</v>
      </c>
      <c r="E28" s="97">
        <v>83814.993812561006</v>
      </c>
      <c r="F28" s="95">
        <f t="shared" si="0"/>
        <v>33.955879382120528</v>
      </c>
      <c r="G28" s="98"/>
      <c r="H28" s="75">
        <v>2048</v>
      </c>
      <c r="I28" s="75"/>
      <c r="J28" s="95">
        <v>804398.283203125</v>
      </c>
      <c r="K28" s="95">
        <v>1182149.68359375</v>
      </c>
      <c r="L28" s="75">
        <v>25887.280141830401</v>
      </c>
      <c r="M28" s="95">
        <f t="shared" si="1"/>
        <v>45.665271790509713</v>
      </c>
      <c r="N28" s="98"/>
      <c r="O28" s="75">
        <v>2048</v>
      </c>
      <c r="P28" s="75"/>
      <c r="Q28" s="95">
        <v>3802428.3984375</v>
      </c>
      <c r="R28" s="95">
        <v>3839005.8359375</v>
      </c>
      <c r="S28" s="97">
        <v>83511.7423477173</v>
      </c>
      <c r="T28" s="99">
        <f t="shared" si="2"/>
        <v>45.969653224968724</v>
      </c>
      <c r="V28" s="75">
        <v>2048</v>
      </c>
      <c r="W28" s="75"/>
      <c r="X28" s="95">
        <v>2339322.328125</v>
      </c>
      <c r="Y28" s="95">
        <v>2374175.09375</v>
      </c>
      <c r="Z28" s="75">
        <v>84231.1896133423</v>
      </c>
      <c r="AA28" s="95">
        <f t="shared" si="3"/>
        <v>28.186412950458063</v>
      </c>
      <c r="AC28" s="75">
        <v>2048</v>
      </c>
      <c r="AD28" s="75"/>
      <c r="AE28" s="95">
        <v>1743568.2421875</v>
      </c>
      <c r="AF28" s="95">
        <v>2225095.4453125</v>
      </c>
      <c r="AG28" s="75">
        <v>63810.0701828003</v>
      </c>
      <c r="AH28" s="95">
        <f t="shared" si="4"/>
        <v>34.87060018799766</v>
      </c>
      <c r="AJ28" s="75">
        <v>2048</v>
      </c>
      <c r="AK28" s="75"/>
      <c r="AL28" s="95">
        <v>2744246.140625</v>
      </c>
      <c r="AM28" s="95">
        <v>2779743.3046875</v>
      </c>
      <c r="AN28" s="100">
        <v>83814.993812561006</v>
      </c>
      <c r="AO28" s="95">
        <f t="shared" si="5"/>
        <v>33.165227106070745</v>
      </c>
      <c r="AQ28" s="75">
        <v>2048</v>
      </c>
      <c r="AR28" s="75"/>
      <c r="AS28" s="95">
        <v>1350000.359375</v>
      </c>
      <c r="AT28" s="95">
        <v>1584508.77734375</v>
      </c>
      <c r="AU28" s="100">
        <v>40521.109162330598</v>
      </c>
      <c r="AV28" s="95">
        <f t="shared" si="6"/>
        <v>39.103292335757374</v>
      </c>
      <c r="AX28" s="96">
        <v>2048</v>
      </c>
      <c r="AY28" s="75"/>
      <c r="AZ28" s="95">
        <v>2373489.4765625</v>
      </c>
      <c r="BA28" s="95">
        <v>2403112.3984375</v>
      </c>
      <c r="BB28" s="100">
        <v>70975.942909240694</v>
      </c>
      <c r="BC28" s="95">
        <f t="shared" si="7"/>
        <v>33.858125724521052</v>
      </c>
      <c r="BE28" s="75">
        <v>2048</v>
      </c>
      <c r="BF28" s="75"/>
      <c r="BG28" s="95">
        <v>3158273.03125</v>
      </c>
      <c r="BH28" s="95">
        <v>3193776.484375</v>
      </c>
      <c r="BI28" s="100">
        <v>83791.667518615694</v>
      </c>
      <c r="BJ28" s="95">
        <f t="shared" si="8"/>
        <v>38.115681176358621</v>
      </c>
    </row>
    <row r="29" spans="1:62" x14ac:dyDescent="0.25">
      <c r="A29" s="75">
        <v>2049</v>
      </c>
      <c r="B29" s="75"/>
      <c r="C29" s="95">
        <v>2898676.484375</v>
      </c>
      <c r="D29" s="95">
        <v>2927040.96875</v>
      </c>
      <c r="E29" s="97">
        <v>83358.366982459993</v>
      </c>
      <c r="F29" s="95">
        <f t="shared" si="0"/>
        <v>35.113943263378694</v>
      </c>
      <c r="G29" s="98"/>
      <c r="H29" s="75">
        <v>2049</v>
      </c>
      <c r="I29" s="75"/>
      <c r="J29" s="95">
        <v>752824.572265625</v>
      </c>
      <c r="K29" s="95">
        <v>1055259.07421875</v>
      </c>
      <c r="L29" s="75">
        <v>25054.2659044266</v>
      </c>
      <c r="M29" s="95">
        <f t="shared" si="1"/>
        <v>42.118938078018331</v>
      </c>
      <c r="N29" s="98"/>
      <c r="O29" s="75">
        <v>2049</v>
      </c>
      <c r="P29" s="75"/>
      <c r="Q29" s="95">
        <v>3977063.1328125</v>
      </c>
      <c r="R29" s="95">
        <v>4006364.609375</v>
      </c>
      <c r="S29" s="97">
        <v>83051.487709999099</v>
      </c>
      <c r="T29" s="99">
        <f t="shared" si="2"/>
        <v>48.239528512294768</v>
      </c>
      <c r="V29" s="75">
        <v>2049</v>
      </c>
      <c r="W29" s="75"/>
      <c r="X29" s="95">
        <v>2410064.84375</v>
      </c>
      <c r="Y29" s="95">
        <v>2435833.2734375</v>
      </c>
      <c r="Z29" s="75">
        <v>83780.310952186599</v>
      </c>
      <c r="AA29" s="95">
        <f t="shared" si="3"/>
        <v>29.074053864846949</v>
      </c>
      <c r="AC29" s="75">
        <v>2049</v>
      </c>
      <c r="AD29" s="75"/>
      <c r="AE29" s="95">
        <v>1794976.1015625</v>
      </c>
      <c r="AF29" s="95">
        <v>2186777.921875</v>
      </c>
      <c r="AG29" s="75">
        <v>62981.893425941496</v>
      </c>
      <c r="AH29" s="95">
        <f t="shared" si="4"/>
        <v>34.720739611399047</v>
      </c>
      <c r="AJ29" s="75">
        <v>2049</v>
      </c>
      <c r="AK29" s="75"/>
      <c r="AL29" s="95">
        <v>2824917.5078125</v>
      </c>
      <c r="AM29" s="95">
        <v>2853282.0859375</v>
      </c>
      <c r="AN29" s="100">
        <v>83358.366982459993</v>
      </c>
      <c r="AO29" s="95">
        <f t="shared" si="5"/>
        <v>34.229102479153397</v>
      </c>
      <c r="AQ29" s="75">
        <v>2049</v>
      </c>
      <c r="AR29" s="75"/>
      <c r="AS29" s="95">
        <v>1323818.5996093799</v>
      </c>
      <c r="AT29" s="95">
        <v>1513159.08984375</v>
      </c>
      <c r="AU29" s="100">
        <v>39507.940536499002</v>
      </c>
      <c r="AV29" s="95">
        <f t="shared" si="6"/>
        <v>38.30012572905018</v>
      </c>
      <c r="AX29" s="96">
        <v>2049</v>
      </c>
      <c r="AY29" s="75"/>
      <c r="AZ29" s="95">
        <v>2425350.84375</v>
      </c>
      <c r="BA29" s="95">
        <v>2447427.8671875</v>
      </c>
      <c r="BB29" s="100">
        <v>70044.483501434297</v>
      </c>
      <c r="BC29" s="95">
        <f t="shared" si="7"/>
        <v>34.94105095567425</v>
      </c>
      <c r="BE29" s="75">
        <v>2049</v>
      </c>
      <c r="BF29" s="75"/>
      <c r="BG29" s="95">
        <v>3274366.6171875</v>
      </c>
      <c r="BH29" s="95">
        <v>3302737.0078125</v>
      </c>
      <c r="BI29" s="100">
        <v>83335.016640663103</v>
      </c>
      <c r="BJ29" s="95">
        <f t="shared" si="8"/>
        <v>39.632043538837408</v>
      </c>
    </row>
    <row r="30" spans="1:62" x14ac:dyDescent="0.25">
      <c r="A30" s="75">
        <v>2050</v>
      </c>
      <c r="B30" s="75"/>
      <c r="C30" s="95">
        <v>2887313.578125</v>
      </c>
      <c r="D30" s="95">
        <v>2915059.046875</v>
      </c>
      <c r="E30" s="97">
        <v>83105.557147026106</v>
      </c>
      <c r="F30" s="95">
        <f t="shared" si="0"/>
        <v>35.076583888581922</v>
      </c>
      <c r="G30" s="98"/>
      <c r="H30" s="75">
        <v>2050</v>
      </c>
      <c r="I30" s="75"/>
      <c r="J30" s="95">
        <v>767337.234375</v>
      </c>
      <c r="K30" s="95">
        <v>1063370.90234375</v>
      </c>
      <c r="L30" s="75">
        <v>24125.076560974099</v>
      </c>
      <c r="M30" s="95">
        <f t="shared" si="1"/>
        <v>44.077410476031844</v>
      </c>
      <c r="N30" s="98"/>
      <c r="O30" s="75">
        <v>2050</v>
      </c>
      <c r="P30" s="75"/>
      <c r="Q30" s="95">
        <v>4015387.96875</v>
      </c>
      <c r="R30" s="95">
        <v>4044072.921875</v>
      </c>
      <c r="S30" s="97">
        <v>82795.341326713606</v>
      </c>
      <c r="T30" s="99">
        <f t="shared" si="2"/>
        <v>48.844208587979999</v>
      </c>
      <c r="V30" s="75">
        <v>2050</v>
      </c>
      <c r="W30" s="75"/>
      <c r="X30" s="95">
        <v>2406930.96875</v>
      </c>
      <c r="Y30" s="95">
        <v>2432705.8203125</v>
      </c>
      <c r="Z30" s="75">
        <v>83536.366106987</v>
      </c>
      <c r="AA30" s="95">
        <f t="shared" si="3"/>
        <v>29.121518371973185</v>
      </c>
      <c r="AC30" s="75">
        <v>2050</v>
      </c>
      <c r="AD30" s="75"/>
      <c r="AE30" s="95">
        <v>1865340.3339843799</v>
      </c>
      <c r="AF30" s="95">
        <v>2264918.4140625</v>
      </c>
      <c r="AG30" s="75">
        <v>62550.642756462097</v>
      </c>
      <c r="AH30" s="95">
        <f t="shared" si="4"/>
        <v>36.209354760443475</v>
      </c>
      <c r="AJ30" s="75">
        <v>2050</v>
      </c>
      <c r="AK30" s="75"/>
      <c r="AL30" s="95">
        <v>2804628.15625</v>
      </c>
      <c r="AM30" s="95">
        <v>2832373.609375</v>
      </c>
      <c r="AN30" s="100">
        <v>83105.557147026106</v>
      </c>
      <c r="AO30" s="95">
        <f t="shared" si="5"/>
        <v>34.081639141942212</v>
      </c>
      <c r="AQ30" s="75">
        <v>2050</v>
      </c>
      <c r="AR30" s="75"/>
      <c r="AS30" s="95">
        <v>1341961.6074218799</v>
      </c>
      <c r="AT30" s="95">
        <v>1526788.875</v>
      </c>
      <c r="AU30" s="100">
        <v>38924.129023551897</v>
      </c>
      <c r="AV30" s="95">
        <f t="shared" si="6"/>
        <v>39.224740881836638</v>
      </c>
      <c r="AX30" s="96">
        <v>2050</v>
      </c>
      <c r="AY30" s="75"/>
      <c r="AZ30" s="95">
        <v>2379349.84375</v>
      </c>
      <c r="BA30" s="95">
        <v>2398975.640625</v>
      </c>
      <c r="BB30" s="100">
        <v>69315.185871124297</v>
      </c>
      <c r="BC30" s="95">
        <f t="shared" si="7"/>
        <v>34.60966901373309</v>
      </c>
      <c r="BE30" s="75">
        <v>2050</v>
      </c>
      <c r="BF30" s="75"/>
      <c r="BG30" s="95">
        <v>3326978.71875</v>
      </c>
      <c r="BH30" s="95">
        <v>3354730.109375</v>
      </c>
      <c r="BI30" s="100">
        <v>83082.184100151106</v>
      </c>
      <c r="BJ30" s="95">
        <f t="shared" si="8"/>
        <v>40.378453524176173</v>
      </c>
    </row>
    <row r="31" spans="1:62" x14ac:dyDescent="0.25">
      <c r="M31" s="87"/>
      <c r="AH31" s="86"/>
    </row>
    <row r="32" spans="1:62" x14ac:dyDescent="0.25">
      <c r="D32" s="60">
        <f>NPV(0.068,D4:D30)/1000000</f>
        <v>21.760931319694453</v>
      </c>
      <c r="E32" s="61" t="s">
        <v>187</v>
      </c>
      <c r="K32" s="62">
        <f>NPV(0.068,K4:K30)/1000000</f>
        <v>22.411898520799831</v>
      </c>
      <c r="L32" s="61" t="s">
        <v>187</v>
      </c>
      <c r="M32" s="87"/>
      <c r="R32" s="62">
        <f>NPV(0.068,R4:R30)/1000000</f>
        <v>26.352491710486291</v>
      </c>
      <c r="S32" s="61" t="s">
        <v>187</v>
      </c>
      <c r="Y32" s="62">
        <f>NPV(0.068,Y4:Y30)/1000000</f>
        <v>18.540497047122262</v>
      </c>
      <c r="Z32" s="61" t="s">
        <v>187</v>
      </c>
      <c r="AF32" s="60">
        <f>NPV(0.068,AF4:AF30)/1000000</f>
        <v>23.989687425569958</v>
      </c>
      <c r="AG32" s="61" t="s">
        <v>187</v>
      </c>
      <c r="AH32" s="86"/>
      <c r="AM32" s="62">
        <f>NPV(0.068,AM4:AM30)/1000000</f>
        <v>21.6670360789421</v>
      </c>
      <c r="AN32" s="61" t="s">
        <v>187</v>
      </c>
      <c r="AT32" s="62">
        <f>NPV(0.068,AT4:AT30)/1000000</f>
        <v>20.032830427753396</v>
      </c>
      <c r="AU32" s="61" t="s">
        <v>187</v>
      </c>
      <c r="BA32" s="62">
        <f>NPV(0.068,BA4:BA30)/1000000</f>
        <v>20.21845031830658</v>
      </c>
      <c r="BB32" s="61" t="s">
        <v>187</v>
      </c>
      <c r="BH32" s="62">
        <f>NPV(0.068,BH4:BH30)/1000000</f>
        <v>24.350011691706978</v>
      </c>
      <c r="BI32" s="61" t="s">
        <v>187</v>
      </c>
    </row>
    <row r="33" spans="1:60" ht="17.25" x14ac:dyDescent="0.4">
      <c r="K33" s="58" t="s">
        <v>188</v>
      </c>
      <c r="AM33" s="101">
        <f>(D32-AM32)*1000</f>
        <v>93.895240752353004</v>
      </c>
      <c r="AN33" s="86" t="s">
        <v>189</v>
      </c>
      <c r="AT33" s="58" t="s">
        <v>188</v>
      </c>
      <c r="BH33" s="102"/>
    </row>
    <row r="34" spans="1:60" ht="18.75" x14ac:dyDescent="0.3">
      <c r="A34" s="63"/>
      <c r="B34" s="65"/>
      <c r="C34" s="65"/>
      <c r="D34" s="65"/>
      <c r="E34" s="65"/>
      <c r="F34" s="65"/>
      <c r="S34" s="103"/>
      <c r="AC34" s="63"/>
      <c r="AD34" s="65"/>
      <c r="AE34" s="65"/>
      <c r="AF34" s="65"/>
      <c r="AG34" s="65"/>
      <c r="AH34" s="65"/>
      <c r="AJ34" s="63"/>
      <c r="AK34" s="65"/>
      <c r="AL34" s="65"/>
      <c r="AM34" s="65"/>
      <c r="AN34" s="65"/>
      <c r="AO34" s="65"/>
      <c r="AX34" s="318"/>
      <c r="AY34" s="65"/>
      <c r="AZ34" s="65"/>
      <c r="BA34" s="320"/>
      <c r="BB34" s="320"/>
      <c r="BC34" s="66"/>
    </row>
    <row r="35" spans="1:60" s="93" customFormat="1" x14ac:dyDescent="0.25">
      <c r="A35" s="104"/>
      <c r="B35" s="104"/>
      <c r="C35" s="104"/>
      <c r="D35" s="104"/>
      <c r="E35" s="104"/>
      <c r="F35" s="65"/>
      <c r="G35" s="94"/>
      <c r="H35" s="94"/>
      <c r="I35" s="94"/>
      <c r="J35" s="94"/>
      <c r="K35" s="94"/>
      <c r="L35" s="94"/>
      <c r="M35" s="94"/>
      <c r="N35" s="94"/>
      <c r="AC35" s="104"/>
      <c r="AD35" s="104"/>
      <c r="AE35" s="104"/>
      <c r="AF35" s="104"/>
      <c r="AG35" s="104"/>
      <c r="AH35" s="104"/>
      <c r="AJ35" s="104"/>
      <c r="AK35" s="104"/>
      <c r="AL35" s="104"/>
      <c r="AM35" s="104"/>
      <c r="AN35" s="104"/>
      <c r="AO35" s="65"/>
      <c r="AX35" s="104"/>
      <c r="AY35" s="104"/>
      <c r="AZ35" s="104"/>
      <c r="BA35" s="104"/>
      <c r="BB35" s="104"/>
      <c r="BC35" s="65"/>
    </row>
    <row r="36" spans="1:60" x14ac:dyDescent="0.25">
      <c r="A36" s="65"/>
      <c r="B36" s="65"/>
      <c r="C36" s="65"/>
      <c r="D36" s="65"/>
      <c r="E36" s="66"/>
      <c r="F36" s="65"/>
      <c r="H36" s="94"/>
      <c r="I36" s="94"/>
      <c r="J36" s="94"/>
      <c r="K36" s="94"/>
      <c r="L36" s="94"/>
      <c r="M36" s="94"/>
      <c r="N36" s="94"/>
      <c r="AC36" s="65"/>
      <c r="AD36" s="65"/>
      <c r="AE36" s="65"/>
      <c r="AF36" s="65"/>
      <c r="AG36" s="65"/>
      <c r="AH36" s="65"/>
      <c r="AJ36" s="65"/>
      <c r="AK36" s="65"/>
      <c r="AL36" s="65"/>
      <c r="AM36" s="65"/>
      <c r="AN36" s="65"/>
      <c r="AO36" s="65"/>
      <c r="AX36" s="66"/>
      <c r="AY36" s="65"/>
      <c r="AZ36" s="65"/>
      <c r="BA36" s="65"/>
      <c r="BB36" s="65"/>
      <c r="BC36" s="65"/>
    </row>
    <row r="37" spans="1:60" x14ac:dyDescent="0.25">
      <c r="A37" s="65"/>
      <c r="B37" s="105"/>
      <c r="C37" s="65"/>
      <c r="D37" s="106"/>
      <c r="E37" s="66"/>
      <c r="F37" s="65"/>
      <c r="H37" s="98"/>
      <c r="I37" s="98"/>
      <c r="J37" s="98"/>
      <c r="K37" s="98"/>
      <c r="L37" s="98"/>
      <c r="M37" s="98"/>
      <c r="N37" s="98"/>
      <c r="AC37" s="65"/>
      <c r="AD37" s="65"/>
      <c r="AE37" s="108"/>
      <c r="AF37" s="108"/>
      <c r="AG37" s="112"/>
      <c r="AH37" s="108"/>
      <c r="AJ37" s="65"/>
      <c r="AK37" s="65"/>
      <c r="AL37" s="107"/>
      <c r="AM37" s="107"/>
      <c r="AN37" s="65"/>
      <c r="AO37" s="108"/>
      <c r="AX37" s="66"/>
      <c r="AY37" s="65"/>
      <c r="AZ37" s="107"/>
      <c r="BA37" s="107"/>
      <c r="BB37" s="65"/>
      <c r="BC37" s="108"/>
    </row>
    <row r="38" spans="1:60" x14ac:dyDescent="0.25">
      <c r="A38" s="65"/>
      <c r="B38" s="105"/>
      <c r="C38" s="65"/>
      <c r="D38" s="106"/>
      <c r="E38" s="106"/>
      <c r="F38" s="108"/>
      <c r="G38" s="87"/>
      <c r="H38" s="98"/>
      <c r="I38" s="98"/>
      <c r="J38" s="98"/>
      <c r="K38" s="98"/>
      <c r="L38" s="98"/>
      <c r="M38" s="98"/>
      <c r="N38" s="98"/>
      <c r="AC38" s="65"/>
      <c r="AD38" s="65"/>
      <c r="AE38" s="108"/>
      <c r="AF38" s="108"/>
      <c r="AG38" s="112"/>
      <c r="AH38" s="108"/>
      <c r="AJ38" s="65"/>
      <c r="AK38" s="65"/>
      <c r="AL38" s="107"/>
      <c r="AM38" s="107"/>
      <c r="AN38" s="65"/>
      <c r="AO38" s="108"/>
      <c r="AX38" s="66"/>
      <c r="AY38" s="65"/>
      <c r="AZ38" s="107"/>
      <c r="BA38" s="107"/>
      <c r="BB38" s="65"/>
      <c r="BC38" s="108"/>
    </row>
    <row r="39" spans="1:60" x14ac:dyDescent="0.25">
      <c r="A39" s="65"/>
      <c r="B39" s="105"/>
      <c r="C39" s="65"/>
      <c r="D39" s="106"/>
      <c r="E39" s="106"/>
      <c r="F39" s="65"/>
      <c r="G39" s="87"/>
      <c r="H39" s="98"/>
      <c r="I39" s="98"/>
      <c r="J39" s="98"/>
      <c r="K39" s="98"/>
      <c r="L39" s="98"/>
      <c r="M39" s="98"/>
      <c r="N39" s="98"/>
      <c r="AC39" s="65"/>
      <c r="AD39" s="65"/>
      <c r="AE39" s="108"/>
      <c r="AF39" s="108"/>
      <c r="AG39" s="112"/>
      <c r="AH39" s="108"/>
      <c r="AJ39" s="65"/>
      <c r="AK39" s="65"/>
      <c r="AL39" s="107"/>
      <c r="AM39" s="107"/>
      <c r="AN39" s="65"/>
      <c r="AO39" s="108"/>
      <c r="AX39" s="66"/>
      <c r="AY39" s="65"/>
      <c r="AZ39" s="107"/>
      <c r="BA39" s="107"/>
      <c r="BB39" s="65"/>
      <c r="BC39" s="108"/>
    </row>
    <row r="40" spans="1:60" x14ac:dyDescent="0.25">
      <c r="A40" s="65"/>
      <c r="B40" s="105"/>
      <c r="C40" s="65"/>
      <c r="D40" s="106"/>
      <c r="E40" s="66"/>
      <c r="F40" s="65"/>
      <c r="G40" s="87"/>
      <c r="H40" s="98"/>
      <c r="I40" s="98"/>
      <c r="J40" s="98"/>
      <c r="K40" s="98"/>
      <c r="L40" s="98"/>
      <c r="M40" s="98"/>
      <c r="N40" s="98"/>
      <c r="AC40" s="65"/>
      <c r="AD40" s="65"/>
      <c r="AE40" s="108"/>
      <c r="AF40" s="108"/>
      <c r="AG40" s="112"/>
      <c r="AH40" s="108"/>
      <c r="AJ40" s="65"/>
      <c r="AK40" s="65"/>
      <c r="AL40" s="107"/>
      <c r="AM40" s="107"/>
      <c r="AN40" s="65"/>
      <c r="AO40" s="108"/>
      <c r="AX40" s="66"/>
      <c r="AY40" s="65"/>
      <c r="AZ40" s="107"/>
      <c r="BA40" s="107"/>
      <c r="BB40" s="65"/>
      <c r="BC40" s="108"/>
    </row>
    <row r="41" spans="1:60" x14ac:dyDescent="0.25">
      <c r="A41" s="65"/>
      <c r="B41" s="105"/>
      <c r="C41" s="65"/>
      <c r="D41" s="106"/>
      <c r="E41" s="106"/>
      <c r="F41" s="65"/>
      <c r="G41" s="87"/>
      <c r="H41" s="98"/>
      <c r="I41" s="98"/>
      <c r="J41" s="98"/>
      <c r="K41" s="98"/>
      <c r="L41" s="98"/>
      <c r="M41" s="98"/>
      <c r="N41" s="98"/>
      <c r="AC41" s="65"/>
      <c r="AD41" s="65"/>
      <c r="AE41" s="108"/>
      <c r="AF41" s="108"/>
      <c r="AG41" s="112"/>
      <c r="AH41" s="108"/>
      <c r="AJ41" s="65"/>
      <c r="AK41" s="65"/>
      <c r="AL41" s="107"/>
      <c r="AM41" s="107"/>
      <c r="AN41" s="65"/>
      <c r="AO41" s="108"/>
      <c r="AX41" s="66"/>
      <c r="AY41" s="65"/>
      <c r="AZ41" s="107"/>
      <c r="BA41" s="107"/>
      <c r="BB41" s="65"/>
      <c r="BC41" s="108"/>
    </row>
    <row r="42" spans="1:60" x14ac:dyDescent="0.25">
      <c r="A42" s="65"/>
      <c r="B42" s="105"/>
      <c r="C42" s="65"/>
      <c r="D42" s="106"/>
      <c r="E42" s="66"/>
      <c r="F42" s="65"/>
      <c r="G42" s="87"/>
      <c r="H42" s="98"/>
      <c r="I42" s="98"/>
      <c r="J42" s="98"/>
      <c r="K42" s="98"/>
      <c r="L42" s="98"/>
      <c r="M42" s="98"/>
      <c r="N42" s="98"/>
      <c r="AC42" s="65"/>
      <c r="AD42" s="65"/>
      <c r="AE42" s="108"/>
      <c r="AF42" s="108"/>
      <c r="AG42" s="112"/>
      <c r="AH42" s="108"/>
      <c r="AJ42" s="65"/>
      <c r="AK42" s="65"/>
      <c r="AL42" s="107"/>
      <c r="AM42" s="107"/>
      <c r="AN42" s="65"/>
      <c r="AO42" s="108"/>
      <c r="AX42" s="66"/>
      <c r="AY42" s="65"/>
      <c r="AZ42" s="107"/>
      <c r="BA42" s="107"/>
      <c r="BB42" s="65"/>
      <c r="BC42" s="108"/>
    </row>
    <row r="43" spans="1:60" x14ac:dyDescent="0.25">
      <c r="A43" s="65"/>
      <c r="B43" s="105"/>
      <c r="C43" s="65"/>
      <c r="D43" s="106"/>
      <c r="E43" s="109"/>
      <c r="F43" s="108"/>
      <c r="G43" s="87"/>
      <c r="H43" s="98"/>
      <c r="I43" s="98"/>
      <c r="J43" s="98"/>
      <c r="K43" s="98"/>
      <c r="L43" s="98"/>
      <c r="M43" s="98"/>
      <c r="N43" s="98"/>
      <c r="AC43" s="65"/>
      <c r="AD43" s="65"/>
      <c r="AE43" s="108"/>
      <c r="AF43" s="108"/>
      <c r="AG43" s="112"/>
      <c r="AH43" s="108"/>
      <c r="AJ43" s="65"/>
      <c r="AK43" s="65"/>
      <c r="AL43" s="107"/>
      <c r="AM43" s="107"/>
      <c r="AN43" s="65"/>
      <c r="AO43" s="108"/>
      <c r="AX43" s="66"/>
      <c r="AY43" s="65"/>
      <c r="AZ43" s="107"/>
      <c r="BA43" s="107"/>
      <c r="BB43" s="65"/>
      <c r="BC43" s="108"/>
    </row>
    <row r="44" spans="1:60" x14ac:dyDescent="0.25">
      <c r="A44" s="65"/>
      <c r="B44" s="105"/>
      <c r="C44" s="65"/>
      <c r="D44" s="106"/>
      <c r="E44" s="66"/>
      <c r="F44" s="65"/>
      <c r="H44" s="98"/>
      <c r="I44" s="98"/>
      <c r="J44" s="98"/>
      <c r="K44" s="98"/>
      <c r="L44" s="98"/>
      <c r="M44" s="98"/>
      <c r="N44" s="98"/>
      <c r="AC44" s="65"/>
      <c r="AD44" s="65"/>
      <c r="AE44" s="108"/>
      <c r="AF44" s="108"/>
      <c r="AG44" s="112"/>
      <c r="AH44" s="108"/>
      <c r="AJ44" s="65"/>
      <c r="AK44" s="65"/>
      <c r="AL44" s="107"/>
      <c r="AM44" s="107"/>
      <c r="AN44" s="65"/>
      <c r="AO44" s="108"/>
      <c r="AX44" s="66"/>
      <c r="AY44" s="65"/>
      <c r="AZ44" s="107"/>
      <c r="BA44" s="107"/>
      <c r="BB44" s="65"/>
      <c r="BC44" s="108"/>
    </row>
    <row r="45" spans="1:60" x14ac:dyDescent="0.25">
      <c r="A45" s="65"/>
      <c r="B45" s="105"/>
      <c r="C45" s="65"/>
      <c r="D45" s="106"/>
      <c r="E45" s="66"/>
      <c r="F45" s="65"/>
      <c r="H45" s="98"/>
      <c r="I45" s="98"/>
      <c r="J45" s="98"/>
      <c r="K45" s="98"/>
      <c r="L45" s="98"/>
      <c r="M45" s="98"/>
      <c r="N45" s="98"/>
      <c r="AC45" s="65"/>
      <c r="AD45" s="65"/>
      <c r="AE45" s="108"/>
      <c r="AF45" s="108"/>
      <c r="AG45" s="112"/>
      <c r="AH45" s="108"/>
      <c r="AJ45" s="65"/>
      <c r="AK45" s="65"/>
      <c r="AL45" s="107"/>
      <c r="AM45" s="107"/>
      <c r="AN45" s="65"/>
      <c r="AO45" s="108"/>
      <c r="AX45" s="66"/>
      <c r="AY45" s="65"/>
      <c r="AZ45" s="107"/>
      <c r="BA45" s="107"/>
      <c r="BB45" s="65"/>
      <c r="BC45" s="108"/>
    </row>
    <row r="46" spans="1:60" x14ac:dyDescent="0.25">
      <c r="A46" s="65"/>
      <c r="B46" s="105"/>
      <c r="C46" s="65"/>
      <c r="D46" s="110"/>
      <c r="E46" s="110"/>
      <c r="F46" s="65"/>
      <c r="H46" s="98"/>
      <c r="I46" s="98"/>
      <c r="J46" s="98"/>
      <c r="K46" s="98"/>
      <c r="L46" s="98"/>
      <c r="M46" s="98"/>
      <c r="N46" s="98"/>
      <c r="AC46" s="65"/>
      <c r="AD46" s="65"/>
      <c r="AE46" s="108"/>
      <c r="AF46" s="108"/>
      <c r="AG46" s="112"/>
      <c r="AH46" s="108"/>
      <c r="AJ46" s="65"/>
      <c r="AK46" s="65"/>
      <c r="AL46" s="107"/>
      <c r="AM46" s="107"/>
      <c r="AN46" s="65"/>
      <c r="AO46" s="108"/>
      <c r="AX46" s="66"/>
      <c r="AY46" s="65"/>
      <c r="AZ46" s="107"/>
      <c r="BA46" s="107"/>
      <c r="BB46" s="65"/>
      <c r="BC46" s="108"/>
    </row>
    <row r="47" spans="1:60" x14ac:dyDescent="0.25">
      <c r="A47" s="65"/>
      <c r="B47" s="65"/>
      <c r="C47" s="65"/>
      <c r="D47" s="65"/>
      <c r="E47" s="65"/>
      <c r="F47" s="65"/>
      <c r="H47" s="98"/>
      <c r="I47" s="98"/>
      <c r="J47" s="98"/>
      <c r="K47" s="98"/>
      <c r="L47" s="98"/>
      <c r="M47" s="98"/>
      <c r="N47" s="98"/>
      <c r="AC47" s="65"/>
      <c r="AD47" s="65"/>
      <c r="AE47" s="108"/>
      <c r="AF47" s="108"/>
      <c r="AG47" s="112"/>
      <c r="AH47" s="108"/>
      <c r="AJ47" s="65"/>
      <c r="AK47" s="65"/>
      <c r="AL47" s="107"/>
      <c r="AM47" s="107"/>
      <c r="AN47" s="65"/>
      <c r="AO47" s="108"/>
      <c r="AX47" s="66"/>
      <c r="AY47" s="65"/>
      <c r="AZ47" s="107"/>
      <c r="BA47" s="107"/>
      <c r="BB47" s="65"/>
      <c r="BC47" s="108"/>
    </row>
    <row r="48" spans="1:60" x14ac:dyDescent="0.25">
      <c r="A48" s="65"/>
      <c r="B48" s="65"/>
      <c r="C48" s="65"/>
      <c r="D48" s="65"/>
      <c r="E48" s="65"/>
      <c r="F48" s="65"/>
      <c r="H48" s="98"/>
      <c r="I48" s="98"/>
      <c r="J48" s="98"/>
      <c r="K48" s="98"/>
      <c r="L48" s="98"/>
      <c r="M48" s="98"/>
      <c r="N48" s="98"/>
      <c r="AC48" s="65"/>
      <c r="AD48" s="65"/>
      <c r="AE48" s="108"/>
      <c r="AF48" s="108"/>
      <c r="AG48" s="112"/>
      <c r="AH48" s="108"/>
      <c r="AJ48" s="65"/>
      <c r="AK48" s="65"/>
      <c r="AL48" s="107"/>
      <c r="AM48" s="107"/>
      <c r="AN48" s="65"/>
      <c r="AO48" s="108"/>
      <c r="AX48" s="66"/>
      <c r="AY48" s="65"/>
      <c r="AZ48" s="107"/>
      <c r="BA48" s="107"/>
      <c r="BB48" s="65"/>
      <c r="BC48" s="108"/>
    </row>
    <row r="49" spans="1:55" x14ac:dyDescent="0.25">
      <c r="A49" s="65"/>
      <c r="B49" s="65"/>
      <c r="C49" s="65"/>
      <c r="D49" s="65"/>
      <c r="E49" s="65"/>
      <c r="F49" s="65"/>
      <c r="H49" s="98"/>
      <c r="I49" s="98"/>
      <c r="J49" s="98"/>
      <c r="K49" s="98"/>
      <c r="L49" s="98"/>
      <c r="M49" s="98"/>
      <c r="N49" s="98"/>
      <c r="AC49" s="65"/>
      <c r="AD49" s="65"/>
      <c r="AE49" s="108"/>
      <c r="AF49" s="108"/>
      <c r="AG49" s="112"/>
      <c r="AH49" s="108"/>
      <c r="AJ49" s="65"/>
      <c r="AK49" s="65"/>
      <c r="AL49" s="107"/>
      <c r="AM49" s="107"/>
      <c r="AN49" s="65"/>
      <c r="AO49" s="108"/>
      <c r="AX49" s="66"/>
      <c r="AY49" s="65"/>
      <c r="AZ49" s="107"/>
      <c r="BA49" s="107"/>
      <c r="BB49" s="65"/>
      <c r="BC49" s="108"/>
    </row>
    <row r="50" spans="1:55" x14ac:dyDescent="0.25">
      <c r="A50" s="65"/>
      <c r="B50" s="65"/>
      <c r="C50" s="65"/>
      <c r="D50" s="65"/>
      <c r="E50" s="65"/>
      <c r="F50" s="65"/>
      <c r="H50" s="98"/>
      <c r="I50" s="98"/>
      <c r="J50" s="98"/>
      <c r="K50" s="98"/>
      <c r="L50" s="98"/>
      <c r="M50" s="98"/>
      <c r="N50" s="98"/>
      <c r="AC50" s="65"/>
      <c r="AD50" s="65"/>
      <c r="AE50" s="108"/>
      <c r="AF50" s="108"/>
      <c r="AG50" s="112"/>
      <c r="AH50" s="108"/>
      <c r="AJ50" s="65"/>
      <c r="AK50" s="65"/>
      <c r="AL50" s="107"/>
      <c r="AM50" s="107"/>
      <c r="AN50" s="65"/>
      <c r="AO50" s="108"/>
      <c r="AX50" s="66"/>
      <c r="AY50" s="65"/>
      <c r="AZ50" s="107"/>
      <c r="BA50" s="107"/>
      <c r="BB50" s="65"/>
      <c r="BC50" s="108"/>
    </row>
    <row r="51" spans="1:55" x14ac:dyDescent="0.25">
      <c r="A51" s="65"/>
      <c r="B51" s="65"/>
      <c r="C51" s="67"/>
      <c r="D51" s="68"/>
      <c r="E51" s="65"/>
      <c r="F51" s="65"/>
      <c r="H51" s="98"/>
      <c r="I51" s="98"/>
      <c r="J51" s="98"/>
      <c r="K51" s="98"/>
      <c r="L51" s="98"/>
      <c r="M51" s="98"/>
      <c r="N51" s="98"/>
      <c r="AC51" s="65"/>
      <c r="AD51" s="65"/>
      <c r="AE51" s="108"/>
      <c r="AF51" s="108"/>
      <c r="AG51" s="112"/>
      <c r="AH51" s="108"/>
      <c r="AJ51" s="65"/>
      <c r="AK51" s="65"/>
      <c r="AL51" s="107"/>
      <c r="AM51" s="107"/>
      <c r="AN51" s="65"/>
      <c r="AO51" s="108"/>
      <c r="AX51" s="66"/>
      <c r="AY51" s="65"/>
      <c r="AZ51" s="107"/>
      <c r="BA51" s="107"/>
      <c r="BB51" s="65"/>
      <c r="BC51" s="108"/>
    </row>
    <row r="52" spans="1:55" x14ac:dyDescent="0.25">
      <c r="A52" s="65"/>
      <c r="B52" s="65"/>
      <c r="C52" s="65"/>
      <c r="D52" s="111"/>
      <c r="E52" s="65"/>
      <c r="F52" s="65"/>
      <c r="H52" s="98"/>
      <c r="I52" s="98"/>
      <c r="J52" s="98"/>
      <c r="K52" s="98"/>
      <c r="L52" s="98"/>
      <c r="M52" s="98"/>
      <c r="N52" s="98"/>
      <c r="AC52" s="65"/>
      <c r="AD52" s="65"/>
      <c r="AE52" s="108"/>
      <c r="AF52" s="108"/>
      <c r="AG52" s="112"/>
      <c r="AH52" s="108"/>
      <c r="AJ52" s="65"/>
      <c r="AK52" s="65"/>
      <c r="AL52" s="107"/>
      <c r="AM52" s="107"/>
      <c r="AN52" s="65"/>
      <c r="AO52" s="108"/>
      <c r="AX52" s="66"/>
      <c r="AY52" s="65"/>
      <c r="AZ52" s="107"/>
      <c r="BA52" s="107"/>
      <c r="BB52" s="65"/>
      <c r="BC52" s="108"/>
    </row>
    <row r="53" spans="1:55" x14ac:dyDescent="0.25">
      <c r="A53" s="65"/>
      <c r="B53" s="65"/>
      <c r="C53" s="65"/>
      <c r="D53" s="111"/>
      <c r="E53" s="65"/>
      <c r="F53" s="65"/>
      <c r="H53" s="98"/>
      <c r="I53" s="98"/>
      <c r="J53" s="98"/>
      <c r="K53" s="98"/>
      <c r="L53" s="98"/>
      <c r="M53" s="98"/>
      <c r="N53" s="98"/>
      <c r="AC53" s="65"/>
      <c r="AD53" s="65"/>
      <c r="AE53" s="108"/>
      <c r="AF53" s="108"/>
      <c r="AG53" s="112"/>
      <c r="AH53" s="108"/>
      <c r="AJ53" s="65"/>
      <c r="AK53" s="65"/>
      <c r="AL53" s="107"/>
      <c r="AM53" s="107"/>
      <c r="AN53" s="65"/>
      <c r="AO53" s="108"/>
      <c r="AX53" s="66"/>
      <c r="AY53" s="65"/>
      <c r="AZ53" s="107"/>
      <c r="BA53" s="107"/>
      <c r="BB53" s="65"/>
      <c r="BC53" s="108"/>
    </row>
    <row r="54" spans="1:55" x14ac:dyDescent="0.25">
      <c r="A54" s="65"/>
      <c r="B54" s="65"/>
      <c r="C54" s="108"/>
      <c r="D54" s="108"/>
      <c r="E54" s="112"/>
      <c r="F54" s="108"/>
      <c r="G54" s="98"/>
      <c r="H54" s="98"/>
      <c r="I54" s="98"/>
      <c r="J54" s="98"/>
      <c r="K54" s="98"/>
      <c r="L54" s="98"/>
      <c r="M54" s="98"/>
      <c r="N54" s="98"/>
      <c r="AC54" s="65"/>
      <c r="AD54" s="65"/>
      <c r="AE54" s="108"/>
      <c r="AF54" s="108"/>
      <c r="AG54" s="112"/>
      <c r="AH54" s="108"/>
      <c r="AJ54" s="65"/>
      <c r="AK54" s="65"/>
      <c r="AL54" s="107"/>
      <c r="AM54" s="107"/>
      <c r="AN54" s="65"/>
      <c r="AO54" s="108"/>
      <c r="AX54" s="66"/>
      <c r="AY54" s="65"/>
      <c r="AZ54" s="107"/>
      <c r="BA54" s="107"/>
      <c r="BB54" s="65"/>
      <c r="BC54" s="108"/>
    </row>
    <row r="55" spans="1:55" x14ac:dyDescent="0.25">
      <c r="A55" s="65"/>
      <c r="B55" s="65"/>
      <c r="C55" s="108"/>
      <c r="D55" s="108"/>
      <c r="E55" s="112"/>
      <c r="F55" s="108"/>
      <c r="G55" s="98"/>
      <c r="H55" s="98"/>
      <c r="I55" s="98"/>
      <c r="J55" s="98"/>
      <c r="K55" s="98"/>
      <c r="L55" s="98"/>
      <c r="M55" s="98"/>
      <c r="N55" s="98"/>
      <c r="AC55" s="65"/>
      <c r="AD55" s="65"/>
      <c r="AE55" s="108"/>
      <c r="AF55" s="108"/>
      <c r="AG55" s="112"/>
      <c r="AH55" s="108"/>
      <c r="AJ55" s="65"/>
      <c r="AK55" s="65"/>
      <c r="AL55" s="107"/>
      <c r="AM55" s="107"/>
      <c r="AN55" s="65"/>
      <c r="AO55" s="108"/>
      <c r="AX55" s="66"/>
      <c r="AY55" s="65"/>
      <c r="AZ55" s="107"/>
      <c r="BA55" s="107"/>
      <c r="BB55" s="65"/>
      <c r="BC55" s="108"/>
    </row>
    <row r="56" spans="1:55" x14ac:dyDescent="0.25">
      <c r="A56" s="65"/>
      <c r="B56" s="65"/>
      <c r="C56" s="108"/>
      <c r="D56" s="108"/>
      <c r="E56" s="112"/>
      <c r="F56" s="108"/>
      <c r="G56" s="98"/>
      <c r="H56" s="98"/>
      <c r="I56" s="98"/>
      <c r="J56" s="98"/>
      <c r="K56" s="98"/>
      <c r="L56" s="98"/>
      <c r="M56" s="98"/>
      <c r="N56" s="98"/>
      <c r="AC56" s="65"/>
      <c r="AD56" s="65"/>
      <c r="AE56" s="108"/>
      <c r="AF56" s="108"/>
      <c r="AG56" s="112"/>
      <c r="AH56" s="108"/>
      <c r="AJ56" s="65"/>
      <c r="AK56" s="65"/>
      <c r="AL56" s="107"/>
      <c r="AM56" s="107"/>
      <c r="AN56" s="65"/>
      <c r="AO56" s="108"/>
      <c r="AX56" s="66"/>
      <c r="AY56" s="65"/>
      <c r="AZ56" s="107"/>
      <c r="BA56" s="107"/>
      <c r="BB56" s="65"/>
      <c r="BC56" s="108"/>
    </row>
    <row r="57" spans="1:55" x14ac:dyDescent="0.25">
      <c r="A57" s="65"/>
      <c r="B57" s="65"/>
      <c r="C57" s="108"/>
      <c r="D57" s="108"/>
      <c r="E57" s="112"/>
      <c r="F57" s="108"/>
      <c r="G57" s="98"/>
      <c r="H57" s="98"/>
      <c r="I57" s="98"/>
      <c r="J57" s="98"/>
      <c r="K57" s="98"/>
      <c r="L57" s="98"/>
      <c r="M57" s="98"/>
      <c r="N57" s="98"/>
      <c r="AC57" s="65"/>
      <c r="AD57" s="65"/>
      <c r="AE57" s="108"/>
      <c r="AF57" s="108"/>
      <c r="AG57" s="112"/>
      <c r="AH57" s="108"/>
      <c r="AJ57" s="65"/>
      <c r="AK57" s="65"/>
      <c r="AL57" s="107"/>
      <c r="AM57" s="107"/>
      <c r="AN57" s="65"/>
      <c r="AO57" s="108"/>
      <c r="AX57" s="66"/>
      <c r="AY57" s="65"/>
      <c r="AZ57" s="107"/>
      <c r="BA57" s="107"/>
      <c r="BB57" s="65"/>
      <c r="BC57" s="108"/>
    </row>
    <row r="58" spans="1:55" x14ac:dyDescent="0.25">
      <c r="A58" s="65"/>
      <c r="B58" s="65"/>
      <c r="C58" s="108"/>
      <c r="D58" s="108"/>
      <c r="E58" s="112"/>
      <c r="F58" s="108"/>
      <c r="G58" s="98"/>
      <c r="H58" s="98"/>
      <c r="I58" s="98"/>
      <c r="J58" s="98"/>
      <c r="K58" s="98"/>
      <c r="L58" s="98"/>
      <c r="M58" s="98"/>
      <c r="N58" s="98"/>
      <c r="AC58" s="65"/>
      <c r="AD58" s="65"/>
      <c r="AE58" s="108"/>
      <c r="AF58" s="108"/>
      <c r="AG58" s="112"/>
      <c r="AH58" s="108"/>
      <c r="AJ58" s="65"/>
      <c r="AK58" s="65"/>
      <c r="AL58" s="107"/>
      <c r="AM58" s="107"/>
      <c r="AN58" s="65"/>
      <c r="AO58" s="108"/>
      <c r="AX58" s="66"/>
      <c r="AY58" s="65"/>
      <c r="AZ58" s="107"/>
      <c r="BA58" s="107"/>
      <c r="BB58" s="65"/>
      <c r="BC58" s="108"/>
    </row>
    <row r="59" spans="1:55" x14ac:dyDescent="0.25">
      <c r="A59" s="65"/>
      <c r="B59" s="65"/>
      <c r="C59" s="108"/>
      <c r="D59" s="108"/>
      <c r="E59" s="112"/>
      <c r="F59" s="108"/>
      <c r="G59" s="98"/>
      <c r="H59" s="98"/>
      <c r="I59" s="98"/>
      <c r="J59" s="98"/>
      <c r="K59" s="98"/>
      <c r="L59" s="98"/>
      <c r="M59" s="98"/>
      <c r="N59" s="98"/>
      <c r="AC59" s="65"/>
      <c r="AD59" s="65"/>
      <c r="AE59" s="108"/>
      <c r="AF59" s="108"/>
      <c r="AG59" s="112"/>
      <c r="AH59" s="108"/>
      <c r="AJ59" s="65"/>
      <c r="AK59" s="65"/>
      <c r="AL59" s="107"/>
      <c r="AM59" s="107"/>
      <c r="AN59" s="65"/>
      <c r="AO59" s="108"/>
      <c r="AX59" s="66"/>
      <c r="AY59" s="65"/>
      <c r="AZ59" s="107"/>
      <c r="BA59" s="107"/>
      <c r="BB59" s="65"/>
      <c r="BC59" s="108"/>
    </row>
    <row r="60" spans="1:55" x14ac:dyDescent="0.25">
      <c r="A60" s="65"/>
      <c r="B60" s="65"/>
      <c r="C60" s="108"/>
      <c r="D60" s="108"/>
      <c r="E60" s="112"/>
      <c r="F60" s="108"/>
      <c r="G60" s="98"/>
      <c r="H60" s="98"/>
      <c r="I60" s="98"/>
      <c r="J60" s="98"/>
      <c r="K60" s="98"/>
      <c r="L60" s="98"/>
      <c r="M60" s="98"/>
      <c r="N60" s="98"/>
      <c r="AC60" s="65"/>
      <c r="AD60" s="65"/>
      <c r="AE60" s="108"/>
      <c r="AF60" s="108"/>
      <c r="AG60" s="112"/>
      <c r="AH60" s="108"/>
      <c r="AJ60" s="65"/>
      <c r="AK60" s="65"/>
      <c r="AL60" s="107"/>
      <c r="AM60" s="107"/>
      <c r="AN60" s="65"/>
      <c r="AO60" s="108"/>
      <c r="AX60" s="66"/>
      <c r="AY60" s="65"/>
      <c r="AZ60" s="107"/>
      <c r="BA60" s="107"/>
      <c r="BB60" s="65"/>
      <c r="BC60" s="108"/>
    </row>
    <row r="61" spans="1:55" x14ac:dyDescent="0.25">
      <c r="A61" s="65"/>
      <c r="B61" s="65"/>
      <c r="C61" s="108"/>
      <c r="D61" s="108"/>
      <c r="E61" s="112"/>
      <c r="F61" s="108"/>
      <c r="G61" s="98"/>
      <c r="H61" s="98"/>
      <c r="I61" s="98"/>
      <c r="J61" s="98"/>
      <c r="K61" s="98"/>
      <c r="L61" s="98"/>
      <c r="M61" s="98"/>
      <c r="N61" s="98"/>
      <c r="AC61" s="65"/>
      <c r="AD61" s="65"/>
      <c r="AE61" s="108"/>
      <c r="AF61" s="108"/>
      <c r="AG61" s="112"/>
      <c r="AH61" s="108"/>
      <c r="AJ61" s="65"/>
      <c r="AK61" s="65"/>
      <c r="AL61" s="107"/>
      <c r="AM61" s="107"/>
      <c r="AN61" s="65"/>
      <c r="AO61" s="108"/>
      <c r="AX61" s="66"/>
      <c r="AY61" s="65"/>
      <c r="AZ61" s="107"/>
      <c r="BA61" s="107"/>
      <c r="BB61" s="65"/>
      <c r="BC61" s="108"/>
    </row>
    <row r="62" spans="1:55" x14ac:dyDescent="0.25">
      <c r="A62" s="65"/>
      <c r="B62" s="65"/>
      <c r="C62" s="108"/>
      <c r="D62" s="108"/>
      <c r="E62" s="112"/>
      <c r="F62" s="108"/>
      <c r="G62" s="98"/>
      <c r="H62" s="98"/>
      <c r="I62" s="98"/>
      <c r="J62" s="98"/>
      <c r="K62" s="98"/>
      <c r="L62" s="98"/>
      <c r="M62" s="98"/>
      <c r="N62" s="98"/>
      <c r="AC62" s="65"/>
      <c r="AD62" s="65"/>
      <c r="AE62" s="108"/>
      <c r="AF62" s="108"/>
      <c r="AG62" s="112"/>
      <c r="AH62" s="108"/>
      <c r="AJ62" s="65"/>
      <c r="AK62" s="65"/>
      <c r="AL62" s="107"/>
      <c r="AM62" s="107"/>
      <c r="AN62" s="65"/>
      <c r="AO62" s="108"/>
      <c r="AX62" s="66"/>
      <c r="AY62" s="65"/>
      <c r="AZ62" s="107"/>
      <c r="BA62" s="107"/>
      <c r="BB62" s="65"/>
      <c r="BC62" s="108"/>
    </row>
    <row r="63" spans="1:55" x14ac:dyDescent="0.25">
      <c r="A63" s="65"/>
      <c r="B63" s="65"/>
      <c r="C63" s="108"/>
      <c r="D63" s="108"/>
      <c r="E63" s="112"/>
      <c r="F63" s="108"/>
      <c r="G63" s="98"/>
      <c r="H63" s="98"/>
      <c r="I63" s="98"/>
      <c r="J63" s="98"/>
      <c r="K63" s="98"/>
      <c r="L63" s="98"/>
      <c r="M63" s="98"/>
      <c r="N63" s="98"/>
      <c r="AC63" s="65"/>
      <c r="AD63" s="65"/>
      <c r="AE63" s="108"/>
      <c r="AF63" s="108"/>
      <c r="AG63" s="112"/>
      <c r="AH63" s="108"/>
      <c r="AJ63" s="65"/>
      <c r="AK63" s="65"/>
      <c r="AL63" s="107"/>
      <c r="AM63" s="107"/>
      <c r="AN63" s="65"/>
      <c r="AO63" s="108"/>
      <c r="AX63" s="66"/>
      <c r="AY63" s="65"/>
      <c r="AZ63" s="107"/>
      <c r="BA63" s="107"/>
      <c r="BB63" s="65"/>
      <c r="BC63" s="108"/>
    </row>
    <row r="64" spans="1:55" x14ac:dyDescent="0.25">
      <c r="A64" s="65"/>
      <c r="B64" s="65"/>
      <c r="C64" s="65"/>
      <c r="D64" s="65"/>
      <c r="E64" s="65"/>
      <c r="F64" s="65"/>
      <c r="AC64" s="65"/>
      <c r="AD64" s="65"/>
      <c r="AE64" s="65"/>
      <c r="AF64" s="65"/>
      <c r="AG64" s="65"/>
      <c r="AH64" s="65"/>
      <c r="AJ64" s="65"/>
      <c r="AK64" s="65"/>
      <c r="AL64" s="65"/>
      <c r="AM64" s="65"/>
      <c r="AN64" s="65"/>
      <c r="AO64" s="65"/>
      <c r="AX64" s="66"/>
      <c r="AY64" s="65"/>
      <c r="AZ64" s="65"/>
      <c r="BA64" s="65"/>
      <c r="BB64" s="65"/>
      <c r="BC64" s="65"/>
    </row>
    <row r="65" spans="1:56" x14ac:dyDescent="0.25">
      <c r="A65" s="65"/>
      <c r="B65" s="65"/>
      <c r="C65" s="65"/>
      <c r="D65" s="69"/>
      <c r="E65" s="70"/>
      <c r="F65" s="65"/>
      <c r="AC65" s="65"/>
      <c r="AD65" s="69"/>
      <c r="AE65" s="65"/>
      <c r="AF65" s="69"/>
      <c r="AG65" s="70"/>
      <c r="AH65" s="65"/>
      <c r="AJ65" s="65"/>
      <c r="AK65" s="65"/>
      <c r="AL65" s="65"/>
      <c r="AM65" s="69"/>
      <c r="AN65" s="70"/>
      <c r="AO65" s="65"/>
      <c r="AX65" s="66"/>
      <c r="AY65" s="65"/>
      <c r="AZ65" s="65"/>
      <c r="BA65" s="69"/>
      <c r="BB65" s="70"/>
      <c r="BC65" s="65"/>
    </row>
    <row r="66" spans="1:56" x14ac:dyDescent="0.25">
      <c r="AC66" s="113"/>
      <c r="AD66" s="113"/>
      <c r="AE66" s="113"/>
      <c r="AF66" s="113"/>
      <c r="AG66" s="113"/>
      <c r="AJ66" s="65"/>
      <c r="AK66" s="65"/>
      <c r="AL66" s="65"/>
      <c r="AM66" s="65"/>
      <c r="AN66" s="65"/>
      <c r="AO66" s="65"/>
    </row>
    <row r="67" spans="1:56" x14ac:dyDescent="0.25">
      <c r="AC67" s="113"/>
      <c r="AD67" s="113"/>
      <c r="AE67" s="113"/>
      <c r="AF67" s="114"/>
      <c r="AG67" s="113"/>
      <c r="AJ67" s="65"/>
      <c r="AK67" s="65"/>
      <c r="AL67" s="65"/>
      <c r="AM67" s="115"/>
      <c r="AN67" s="65"/>
      <c r="AO67" s="65"/>
      <c r="BA67" s="116"/>
    </row>
    <row r="68" spans="1:56" ht="18.75" x14ac:dyDescent="0.3">
      <c r="AJ68" s="63"/>
      <c r="AK68" s="65"/>
      <c r="AL68" s="65"/>
      <c r="AM68" s="65"/>
      <c r="AN68" s="65"/>
      <c r="AO68" s="65"/>
      <c r="AW68" s="65"/>
      <c r="AX68" s="319"/>
      <c r="AY68" s="65"/>
      <c r="AZ68" s="65"/>
      <c r="BA68" s="65"/>
      <c r="BB68" s="65"/>
      <c r="BC68" s="65"/>
      <c r="BD68" s="65"/>
    </row>
    <row r="69" spans="1:56" ht="18.75" x14ac:dyDescent="0.3">
      <c r="AC69" s="63"/>
      <c r="AD69" s="65"/>
      <c r="AE69" s="65"/>
      <c r="AF69" s="65"/>
      <c r="AG69" s="65"/>
      <c r="AH69" s="65"/>
      <c r="AJ69" s="104"/>
      <c r="AK69" s="104"/>
      <c r="AL69" s="104"/>
      <c r="AM69" s="104"/>
      <c r="AN69" s="104"/>
      <c r="AO69" s="65"/>
      <c r="AW69" s="65"/>
      <c r="AX69" s="104"/>
      <c r="AY69" s="104"/>
      <c r="AZ69" s="104"/>
      <c r="BA69" s="104"/>
      <c r="BB69" s="104"/>
      <c r="BC69" s="65"/>
      <c r="BD69" s="65"/>
    </row>
    <row r="70" spans="1:56" x14ac:dyDescent="0.25">
      <c r="AC70" s="104"/>
      <c r="AD70" s="104"/>
      <c r="AE70" s="104"/>
      <c r="AF70" s="104"/>
      <c r="AG70" s="104"/>
      <c r="AH70" s="65"/>
      <c r="AJ70" s="65"/>
      <c r="AK70" s="65"/>
      <c r="AL70" s="65"/>
      <c r="AM70" s="65"/>
      <c r="AN70" s="65"/>
      <c r="AO70" s="65"/>
      <c r="AW70" s="65"/>
      <c r="AX70" s="66"/>
      <c r="AY70" s="65"/>
      <c r="AZ70" s="65"/>
      <c r="BA70" s="65"/>
      <c r="BB70" s="65"/>
      <c r="BC70" s="65"/>
      <c r="BD70" s="65"/>
    </row>
    <row r="71" spans="1:56" x14ac:dyDescent="0.25">
      <c r="AC71" s="65"/>
      <c r="AD71" s="65"/>
      <c r="AE71" s="65"/>
      <c r="AF71" s="65"/>
      <c r="AG71" s="65"/>
      <c r="AH71" s="65"/>
      <c r="AJ71" s="65"/>
      <c r="AK71" s="65"/>
      <c r="AL71" s="107"/>
      <c r="AM71" s="107"/>
      <c r="AN71" s="65"/>
      <c r="AO71" s="108"/>
      <c r="AW71" s="65"/>
      <c r="AX71" s="66"/>
      <c r="AY71" s="65"/>
      <c r="AZ71" s="107"/>
      <c r="BA71" s="107"/>
      <c r="BB71" s="65"/>
      <c r="BC71" s="108"/>
      <c r="BD71" s="65"/>
    </row>
    <row r="72" spans="1:56" x14ac:dyDescent="0.25">
      <c r="AC72" s="65"/>
      <c r="AD72" s="65"/>
      <c r="AE72" s="107"/>
      <c r="AF72" s="107"/>
      <c r="AG72" s="65"/>
      <c r="AH72" s="108"/>
      <c r="AJ72" s="65"/>
      <c r="AK72" s="65"/>
      <c r="AL72" s="107"/>
      <c r="AM72" s="107"/>
      <c r="AN72" s="65"/>
      <c r="AO72" s="108"/>
      <c r="AW72" s="65"/>
      <c r="AX72" s="66"/>
      <c r="AY72" s="65"/>
      <c r="AZ72" s="107"/>
      <c r="BA72" s="107"/>
      <c r="BB72" s="65"/>
      <c r="BC72" s="108"/>
      <c r="BD72" s="65"/>
    </row>
    <row r="73" spans="1:56" x14ac:dyDescent="0.25">
      <c r="AC73" s="65"/>
      <c r="AD73" s="65"/>
      <c r="AE73" s="107"/>
      <c r="AF73" s="107"/>
      <c r="AG73" s="65"/>
      <c r="AH73" s="108"/>
      <c r="AJ73" s="65"/>
      <c r="AK73" s="65"/>
      <c r="AL73" s="107"/>
      <c r="AM73" s="107"/>
      <c r="AN73" s="65"/>
      <c r="AO73" s="108"/>
      <c r="AW73" s="65"/>
      <c r="AX73" s="66"/>
      <c r="AY73" s="65"/>
      <c r="AZ73" s="107"/>
      <c r="BA73" s="107"/>
      <c r="BB73" s="65"/>
      <c r="BC73" s="108"/>
      <c r="BD73" s="65"/>
    </row>
    <row r="74" spans="1:56" x14ac:dyDescent="0.25">
      <c r="AC74" s="65"/>
      <c r="AD74" s="65"/>
      <c r="AE74" s="107"/>
      <c r="AF74" s="107"/>
      <c r="AG74" s="65"/>
      <c r="AH74" s="108"/>
      <c r="AJ74" s="65"/>
      <c r="AK74" s="65"/>
      <c r="AL74" s="107"/>
      <c r="AM74" s="107"/>
      <c r="AN74" s="65"/>
      <c r="AO74" s="108"/>
      <c r="AW74" s="65"/>
      <c r="AX74" s="66"/>
      <c r="AY74" s="65"/>
      <c r="AZ74" s="107"/>
      <c r="BA74" s="107"/>
      <c r="BB74" s="65"/>
      <c r="BC74" s="108"/>
      <c r="BD74" s="65"/>
    </row>
    <row r="75" spans="1:56" x14ac:dyDescent="0.25">
      <c r="AC75" s="65"/>
      <c r="AD75" s="65"/>
      <c r="AE75" s="107"/>
      <c r="AF75" s="107"/>
      <c r="AG75" s="65"/>
      <c r="AH75" s="108"/>
      <c r="AJ75" s="65"/>
      <c r="AK75" s="65"/>
      <c r="AL75" s="107"/>
      <c r="AM75" s="107"/>
      <c r="AN75" s="65"/>
      <c r="AO75" s="108"/>
      <c r="AW75" s="65"/>
      <c r="AX75" s="66"/>
      <c r="AY75" s="65"/>
      <c r="AZ75" s="107"/>
      <c r="BA75" s="107"/>
      <c r="BB75" s="65"/>
      <c r="BC75" s="108"/>
      <c r="BD75" s="65"/>
    </row>
    <row r="76" spans="1:56" x14ac:dyDescent="0.25">
      <c r="AC76" s="65"/>
      <c r="AD76" s="65"/>
      <c r="AE76" s="107"/>
      <c r="AF76" s="107"/>
      <c r="AG76" s="65"/>
      <c r="AH76" s="108"/>
      <c r="AJ76" s="65"/>
      <c r="AK76" s="65"/>
      <c r="AL76" s="107"/>
      <c r="AM76" s="107"/>
      <c r="AN76" s="65"/>
      <c r="AO76" s="108"/>
      <c r="AW76" s="65"/>
      <c r="AX76" s="66"/>
      <c r="AY76" s="65"/>
      <c r="AZ76" s="107"/>
      <c r="BA76" s="107"/>
      <c r="BB76" s="65"/>
      <c r="BC76" s="108"/>
      <c r="BD76" s="65"/>
    </row>
    <row r="77" spans="1:56" x14ac:dyDescent="0.25">
      <c r="AC77" s="65"/>
      <c r="AD77" s="65"/>
      <c r="AE77" s="107"/>
      <c r="AF77" s="107"/>
      <c r="AG77" s="65"/>
      <c r="AH77" s="108"/>
      <c r="AJ77" s="65"/>
      <c r="AK77" s="65"/>
      <c r="AL77" s="107"/>
      <c r="AM77" s="107"/>
      <c r="AN77" s="65"/>
      <c r="AO77" s="108"/>
      <c r="AW77" s="65"/>
      <c r="AX77" s="66"/>
      <c r="AY77" s="65"/>
      <c r="AZ77" s="107"/>
      <c r="BA77" s="107"/>
      <c r="BB77" s="65"/>
      <c r="BC77" s="108"/>
      <c r="BD77" s="65"/>
    </row>
    <row r="78" spans="1:56" x14ac:dyDescent="0.25">
      <c r="AC78" s="65"/>
      <c r="AD78" s="65"/>
      <c r="AE78" s="107"/>
      <c r="AF78" s="107"/>
      <c r="AG78" s="65"/>
      <c r="AH78" s="108"/>
      <c r="AJ78" s="65"/>
      <c r="AK78" s="65"/>
      <c r="AL78" s="107"/>
      <c r="AM78" s="107"/>
      <c r="AN78" s="65"/>
      <c r="AO78" s="108"/>
      <c r="AW78" s="65"/>
      <c r="AX78" s="66"/>
      <c r="AY78" s="65"/>
      <c r="AZ78" s="107"/>
      <c r="BA78" s="107"/>
      <c r="BB78" s="65"/>
      <c r="BC78" s="108"/>
      <c r="BD78" s="65"/>
    </row>
    <row r="79" spans="1:56" x14ac:dyDescent="0.25">
      <c r="AC79" s="65"/>
      <c r="AD79" s="65"/>
      <c r="AE79" s="107"/>
      <c r="AF79" s="107"/>
      <c r="AG79" s="65"/>
      <c r="AH79" s="108"/>
      <c r="AJ79" s="65"/>
      <c r="AK79" s="65"/>
      <c r="AL79" s="107"/>
      <c r="AM79" s="107"/>
      <c r="AN79" s="65"/>
      <c r="AO79" s="108"/>
      <c r="AW79" s="65"/>
      <c r="AX79" s="66"/>
      <c r="AY79" s="65"/>
      <c r="AZ79" s="107"/>
      <c r="BA79" s="107"/>
      <c r="BB79" s="65"/>
      <c r="BC79" s="108"/>
      <c r="BD79" s="65"/>
    </row>
    <row r="80" spans="1:56" x14ac:dyDescent="0.25">
      <c r="AC80" s="65"/>
      <c r="AD80" s="65"/>
      <c r="AE80" s="107"/>
      <c r="AF80" s="107"/>
      <c r="AG80" s="65"/>
      <c r="AH80" s="108"/>
      <c r="AJ80" s="65"/>
      <c r="AK80" s="65"/>
      <c r="AL80" s="107"/>
      <c r="AM80" s="107"/>
      <c r="AN80" s="65"/>
      <c r="AO80" s="108"/>
      <c r="AW80" s="65"/>
      <c r="AX80" s="66"/>
      <c r="AY80" s="65"/>
      <c r="AZ80" s="107"/>
      <c r="BA80" s="107"/>
      <c r="BB80" s="65"/>
      <c r="BC80" s="108"/>
      <c r="BD80" s="65"/>
    </row>
    <row r="81" spans="4:56" x14ac:dyDescent="0.25">
      <c r="AC81" s="65"/>
      <c r="AD81" s="65"/>
      <c r="AE81" s="107"/>
      <c r="AF81" s="107"/>
      <c r="AG81" s="65"/>
      <c r="AH81" s="108"/>
      <c r="AJ81" s="65"/>
      <c r="AK81" s="65"/>
      <c r="AL81" s="107"/>
      <c r="AM81" s="107"/>
      <c r="AN81" s="65"/>
      <c r="AO81" s="108"/>
      <c r="AW81" s="65"/>
      <c r="AX81" s="66"/>
      <c r="AY81" s="65"/>
      <c r="AZ81" s="107"/>
      <c r="BA81" s="107"/>
      <c r="BB81" s="65"/>
      <c r="BC81" s="108"/>
      <c r="BD81" s="65"/>
    </row>
    <row r="82" spans="4:56" x14ac:dyDescent="0.25">
      <c r="AC82" s="65"/>
      <c r="AD82" s="65"/>
      <c r="AE82" s="107"/>
      <c r="AF82" s="107"/>
      <c r="AG82" s="65"/>
      <c r="AH82" s="108"/>
      <c r="AJ82" s="65"/>
      <c r="AK82" s="65"/>
      <c r="AL82" s="107"/>
      <c r="AM82" s="107"/>
      <c r="AN82" s="65"/>
      <c r="AO82" s="108"/>
      <c r="AW82" s="65"/>
      <c r="AX82" s="66"/>
      <c r="AY82" s="65"/>
      <c r="AZ82" s="107"/>
      <c r="BA82" s="107"/>
      <c r="BB82" s="65"/>
      <c r="BC82" s="108"/>
      <c r="BD82" s="65"/>
    </row>
    <row r="83" spans="4:56" x14ac:dyDescent="0.25">
      <c r="AC83" s="65"/>
      <c r="AD83" s="65"/>
      <c r="AE83" s="107"/>
      <c r="AF83" s="107"/>
      <c r="AG83" s="65"/>
      <c r="AH83" s="108"/>
      <c r="AJ83" s="65"/>
      <c r="AK83" s="65"/>
      <c r="AL83" s="107"/>
      <c r="AM83" s="107"/>
      <c r="AN83" s="65"/>
      <c r="AO83" s="108"/>
      <c r="AW83" s="65"/>
      <c r="AX83" s="66"/>
      <c r="AY83" s="65"/>
      <c r="AZ83" s="107"/>
      <c r="BA83" s="107"/>
      <c r="BB83" s="65"/>
      <c r="BC83" s="108"/>
      <c r="BD83" s="65"/>
    </row>
    <row r="84" spans="4:56" x14ac:dyDescent="0.25">
      <c r="AC84" s="65"/>
      <c r="AD84" s="65"/>
      <c r="AE84" s="107"/>
      <c r="AF84" s="107"/>
      <c r="AG84" s="65"/>
      <c r="AH84" s="108"/>
      <c r="AJ84" s="65"/>
      <c r="AK84" s="65"/>
      <c r="AL84" s="107"/>
      <c r="AM84" s="107"/>
      <c r="AN84" s="65"/>
      <c r="AO84" s="108"/>
      <c r="AW84" s="65"/>
      <c r="AX84" s="66"/>
      <c r="AY84" s="65"/>
      <c r="AZ84" s="107"/>
      <c r="BA84" s="107"/>
      <c r="BB84" s="65"/>
      <c r="BC84" s="108"/>
      <c r="BD84" s="65"/>
    </row>
    <row r="85" spans="4:56" x14ac:dyDescent="0.25">
      <c r="AC85" s="65"/>
      <c r="AD85" s="65"/>
      <c r="AE85" s="107"/>
      <c r="AF85" s="107"/>
      <c r="AG85" s="65"/>
      <c r="AH85" s="108"/>
      <c r="AJ85" s="65"/>
      <c r="AK85" s="65"/>
      <c r="AL85" s="107"/>
      <c r="AM85" s="107"/>
      <c r="AN85" s="65"/>
      <c r="AO85" s="108"/>
      <c r="AW85" s="65"/>
      <c r="AX85" s="66"/>
      <c r="AY85" s="65"/>
      <c r="AZ85" s="107"/>
      <c r="BA85" s="107"/>
      <c r="BB85" s="65"/>
      <c r="BC85" s="108"/>
      <c r="BD85" s="65"/>
    </row>
    <row r="86" spans="4:56" x14ac:dyDescent="0.25">
      <c r="AC86" s="65"/>
      <c r="AD86" s="65"/>
      <c r="AE86" s="107"/>
      <c r="AF86" s="107"/>
      <c r="AG86" s="65"/>
      <c r="AH86" s="108"/>
      <c r="AJ86" s="65"/>
      <c r="AK86" s="65"/>
      <c r="AL86" s="107"/>
      <c r="AM86" s="107"/>
      <c r="AN86" s="65"/>
      <c r="AO86" s="108"/>
      <c r="AW86" s="65"/>
      <c r="AX86" s="66"/>
      <c r="AY86" s="65"/>
      <c r="AZ86" s="107"/>
      <c r="BA86" s="107"/>
      <c r="BB86" s="65"/>
      <c r="BC86" s="108"/>
      <c r="BD86" s="65"/>
    </row>
    <row r="87" spans="4:56" x14ac:dyDescent="0.25">
      <c r="D87" s="117"/>
      <c r="AC87" s="65"/>
      <c r="AD87" s="65"/>
      <c r="AE87" s="107"/>
      <c r="AF87" s="107"/>
      <c r="AG87" s="65"/>
      <c r="AH87" s="108"/>
      <c r="AJ87" s="65"/>
      <c r="AK87" s="65"/>
      <c r="AL87" s="107"/>
      <c r="AM87" s="107"/>
      <c r="AN87" s="65"/>
      <c r="AO87" s="108"/>
      <c r="AW87" s="65"/>
      <c r="AX87" s="66"/>
      <c r="AY87" s="65"/>
      <c r="AZ87" s="107"/>
      <c r="BA87" s="107"/>
      <c r="BB87" s="65"/>
      <c r="BC87" s="108"/>
      <c r="BD87" s="65"/>
    </row>
    <row r="88" spans="4:56" x14ac:dyDescent="0.25">
      <c r="AC88" s="65"/>
      <c r="AD88" s="65"/>
      <c r="AE88" s="107"/>
      <c r="AF88" s="107"/>
      <c r="AG88" s="65"/>
      <c r="AH88" s="108"/>
      <c r="AJ88" s="65"/>
      <c r="AK88" s="65"/>
      <c r="AL88" s="107"/>
      <c r="AM88" s="107"/>
      <c r="AN88" s="65"/>
      <c r="AO88" s="108"/>
      <c r="AW88" s="65"/>
      <c r="AX88" s="66"/>
      <c r="AY88" s="65"/>
      <c r="AZ88" s="107"/>
      <c r="BA88" s="107"/>
      <c r="BB88" s="65"/>
      <c r="BC88" s="108"/>
      <c r="BD88" s="65"/>
    </row>
    <row r="89" spans="4:56" x14ac:dyDescent="0.25">
      <c r="AC89" s="65"/>
      <c r="AD89" s="65"/>
      <c r="AE89" s="107"/>
      <c r="AF89" s="107"/>
      <c r="AG89" s="65"/>
      <c r="AH89" s="108"/>
      <c r="AJ89" s="65"/>
      <c r="AK89" s="65"/>
      <c r="AL89" s="107"/>
      <c r="AM89" s="107"/>
      <c r="AN89" s="65"/>
      <c r="AO89" s="108"/>
      <c r="AW89" s="65"/>
      <c r="AX89" s="66"/>
      <c r="AY89" s="65"/>
      <c r="AZ89" s="107"/>
      <c r="BA89" s="107"/>
      <c r="BB89" s="65"/>
      <c r="BC89" s="108"/>
      <c r="BD89" s="65"/>
    </row>
    <row r="90" spans="4:56" x14ac:dyDescent="0.25">
      <c r="AC90" s="65"/>
      <c r="AD90" s="65"/>
      <c r="AE90" s="107"/>
      <c r="AF90" s="107"/>
      <c r="AG90" s="65"/>
      <c r="AH90" s="108"/>
      <c r="AJ90" s="65"/>
      <c r="AK90" s="65"/>
      <c r="AL90" s="107"/>
      <c r="AM90" s="107"/>
      <c r="AN90" s="65"/>
      <c r="AO90" s="108"/>
      <c r="AW90" s="65"/>
      <c r="AX90" s="66"/>
      <c r="AY90" s="65"/>
      <c r="AZ90" s="107"/>
      <c r="BA90" s="107"/>
      <c r="BB90" s="65"/>
      <c r="BC90" s="108"/>
      <c r="BD90" s="65"/>
    </row>
    <row r="91" spans="4:56" x14ac:dyDescent="0.25">
      <c r="AC91" s="65"/>
      <c r="AD91" s="65"/>
      <c r="AE91" s="107"/>
      <c r="AF91" s="107"/>
      <c r="AG91" s="65"/>
      <c r="AH91" s="108"/>
      <c r="AJ91" s="65"/>
      <c r="AK91" s="65"/>
      <c r="AL91" s="107"/>
      <c r="AM91" s="107"/>
      <c r="AN91" s="65"/>
      <c r="AO91" s="108"/>
      <c r="AW91" s="65"/>
      <c r="AX91" s="66"/>
      <c r="AY91" s="65"/>
      <c r="AZ91" s="107"/>
      <c r="BA91" s="107"/>
      <c r="BB91" s="65"/>
      <c r="BC91" s="108"/>
      <c r="BD91" s="65"/>
    </row>
    <row r="92" spans="4:56" x14ac:dyDescent="0.25">
      <c r="AC92" s="65"/>
      <c r="AD92" s="65"/>
      <c r="AE92" s="107"/>
      <c r="AF92" s="107"/>
      <c r="AG92" s="65"/>
      <c r="AH92" s="108"/>
      <c r="AJ92" s="65"/>
      <c r="AK92" s="65"/>
      <c r="AL92" s="107"/>
      <c r="AM92" s="107"/>
      <c r="AN92" s="65"/>
      <c r="AO92" s="108"/>
      <c r="AW92" s="65"/>
      <c r="AX92" s="66"/>
      <c r="AY92" s="65"/>
      <c r="AZ92" s="107"/>
      <c r="BA92" s="107"/>
      <c r="BB92" s="65"/>
      <c r="BC92" s="108"/>
      <c r="BD92" s="65"/>
    </row>
    <row r="93" spans="4:56" x14ac:dyDescent="0.25">
      <c r="AC93" s="65"/>
      <c r="AD93" s="65"/>
      <c r="AE93" s="107"/>
      <c r="AF93" s="107"/>
      <c r="AG93" s="65"/>
      <c r="AH93" s="108"/>
      <c r="AJ93" s="65"/>
      <c r="AK93" s="65"/>
      <c r="AL93" s="107"/>
      <c r="AM93" s="107"/>
      <c r="AN93" s="65"/>
      <c r="AO93" s="108"/>
      <c r="AW93" s="65"/>
      <c r="AX93" s="66"/>
      <c r="AY93" s="65"/>
      <c r="AZ93" s="107"/>
      <c r="BA93" s="107"/>
      <c r="BB93" s="65"/>
      <c r="BC93" s="108"/>
      <c r="BD93" s="65"/>
    </row>
    <row r="94" spans="4:56" x14ac:dyDescent="0.25">
      <c r="AC94" s="65"/>
      <c r="AD94" s="65"/>
      <c r="AE94" s="107"/>
      <c r="AF94" s="107"/>
      <c r="AG94" s="65"/>
      <c r="AH94" s="108"/>
      <c r="AJ94" s="65"/>
      <c r="AK94" s="65"/>
      <c r="AL94" s="107"/>
      <c r="AM94" s="107"/>
      <c r="AN94" s="65"/>
      <c r="AO94" s="108"/>
      <c r="AW94" s="65"/>
      <c r="AX94" s="66"/>
      <c r="AY94" s="65"/>
      <c r="AZ94" s="107"/>
      <c r="BA94" s="107"/>
      <c r="BB94" s="65"/>
      <c r="BC94" s="108"/>
      <c r="BD94" s="65"/>
    </row>
    <row r="95" spans="4:56" x14ac:dyDescent="0.25">
      <c r="AC95" s="65"/>
      <c r="AD95" s="65"/>
      <c r="AE95" s="107"/>
      <c r="AF95" s="107"/>
      <c r="AG95" s="65"/>
      <c r="AH95" s="108"/>
      <c r="AJ95" s="65"/>
      <c r="AK95" s="65"/>
      <c r="AL95" s="107"/>
      <c r="AM95" s="107"/>
      <c r="AN95" s="65"/>
      <c r="AO95" s="108"/>
      <c r="AW95" s="65"/>
      <c r="AX95" s="66"/>
      <c r="AY95" s="65"/>
      <c r="AZ95" s="107"/>
      <c r="BA95" s="107"/>
      <c r="BB95" s="65"/>
      <c r="BC95" s="108"/>
      <c r="BD95" s="65"/>
    </row>
    <row r="96" spans="4:56" x14ac:dyDescent="0.25">
      <c r="AC96" s="65"/>
      <c r="AD96" s="65"/>
      <c r="AE96" s="107"/>
      <c r="AF96" s="107"/>
      <c r="AG96" s="65"/>
      <c r="AH96" s="108"/>
      <c r="AJ96" s="65"/>
      <c r="AK96" s="65"/>
      <c r="AL96" s="107"/>
      <c r="AM96" s="107"/>
      <c r="AN96" s="65"/>
      <c r="AO96" s="108"/>
      <c r="AW96" s="65"/>
      <c r="AX96" s="66"/>
      <c r="AY96" s="65"/>
      <c r="AZ96" s="107"/>
      <c r="BA96" s="107"/>
      <c r="BB96" s="65"/>
      <c r="BC96" s="108"/>
      <c r="BD96" s="65"/>
    </row>
    <row r="97" spans="29:56" x14ac:dyDescent="0.25">
      <c r="AC97" s="65"/>
      <c r="AD97" s="65"/>
      <c r="AE97" s="107"/>
      <c r="AF97" s="107"/>
      <c r="AG97" s="65"/>
      <c r="AH97" s="108"/>
      <c r="AJ97" s="65"/>
      <c r="AK97" s="65"/>
      <c r="AL97" s="107"/>
      <c r="AM97" s="107"/>
      <c r="AN97" s="65"/>
      <c r="AO97" s="108"/>
      <c r="AW97" s="65"/>
      <c r="AX97" s="66"/>
      <c r="AY97" s="65"/>
      <c r="AZ97" s="107"/>
      <c r="BA97" s="107"/>
      <c r="BB97" s="65"/>
      <c r="BC97" s="108"/>
      <c r="BD97" s="65"/>
    </row>
    <row r="98" spans="29:56" x14ac:dyDescent="0.25">
      <c r="AC98" s="65"/>
      <c r="AD98" s="65"/>
      <c r="AE98" s="107"/>
      <c r="AF98" s="107"/>
      <c r="AG98" s="65"/>
      <c r="AH98" s="108"/>
      <c r="AJ98" s="65"/>
      <c r="AK98" s="65"/>
      <c r="AL98" s="65"/>
      <c r="AM98" s="65"/>
      <c r="AN98" s="65"/>
      <c r="AO98" s="65"/>
      <c r="AW98" s="65"/>
      <c r="AX98" s="66"/>
      <c r="AY98" s="65"/>
      <c r="AZ98" s="65"/>
      <c r="BA98" s="65"/>
      <c r="BB98" s="65"/>
      <c r="BC98" s="65"/>
      <c r="BD98" s="65"/>
    </row>
    <row r="99" spans="29:56" x14ac:dyDescent="0.25">
      <c r="AC99" s="65"/>
      <c r="AD99" s="65"/>
      <c r="AE99" s="65"/>
      <c r="AF99" s="65"/>
      <c r="AG99" s="65"/>
      <c r="AH99" s="65"/>
      <c r="AJ99" s="65"/>
      <c r="AK99" s="65"/>
      <c r="AL99" s="65"/>
      <c r="AM99" s="69"/>
      <c r="AN99" s="70"/>
      <c r="AO99" s="65"/>
      <c r="AW99" s="65"/>
      <c r="AX99" s="66"/>
      <c r="AY99" s="65"/>
      <c r="AZ99" s="65"/>
      <c r="BA99" s="69"/>
      <c r="BB99" s="70"/>
      <c r="BC99" s="65"/>
      <c r="BD99" s="65"/>
    </row>
    <row r="100" spans="29:56" x14ac:dyDescent="0.25">
      <c r="AC100" s="65"/>
      <c r="AD100" s="65"/>
      <c r="AE100" s="65"/>
      <c r="AF100" s="69"/>
      <c r="AG100" s="70"/>
      <c r="AH100" s="65"/>
      <c r="AJ100" s="65"/>
      <c r="AK100" s="65"/>
      <c r="AL100" s="71"/>
      <c r="AM100" s="72"/>
      <c r="AN100" s="73"/>
      <c r="AO100" s="65"/>
      <c r="AW100" s="65"/>
      <c r="AX100" s="66"/>
      <c r="AY100" s="65"/>
      <c r="AZ100" s="71"/>
      <c r="BA100" s="72"/>
      <c r="BB100" s="73"/>
      <c r="BC100" s="65"/>
      <c r="BD100" s="65"/>
    </row>
    <row r="101" spans="29:56" x14ac:dyDescent="0.25">
      <c r="AJ101" s="65"/>
      <c r="AK101" s="65"/>
      <c r="AL101" s="65"/>
      <c r="AM101" s="65"/>
      <c r="AN101" s="65"/>
      <c r="AO101" s="65"/>
    </row>
    <row r="102" spans="29:56" x14ac:dyDescent="0.25">
      <c r="AJ102" s="65"/>
      <c r="AK102" s="65"/>
      <c r="AL102" s="65"/>
      <c r="AM102" s="65"/>
      <c r="AN102" s="65"/>
      <c r="AO102" s="65"/>
    </row>
    <row r="103" spans="29:56" ht="18.75" x14ac:dyDescent="0.3">
      <c r="AJ103" s="63"/>
      <c r="AK103" s="65"/>
      <c r="AL103" s="65"/>
      <c r="AM103" s="65"/>
      <c r="AN103" s="65"/>
      <c r="AO103" s="65"/>
      <c r="AW103" s="65"/>
      <c r="AX103" s="319"/>
      <c r="AY103" s="65"/>
      <c r="AZ103" s="65"/>
      <c r="BA103" s="65"/>
      <c r="BB103" s="65"/>
      <c r="BC103" s="65"/>
    </row>
    <row r="104" spans="29:56" x14ac:dyDescent="0.25">
      <c r="AJ104" s="104"/>
      <c r="AK104" s="104"/>
      <c r="AL104" s="104"/>
      <c r="AM104" s="104"/>
      <c r="AN104" s="104"/>
      <c r="AO104" s="65"/>
      <c r="AW104" s="65"/>
      <c r="AX104" s="104"/>
      <c r="AY104" s="104"/>
      <c r="AZ104" s="104"/>
      <c r="BA104" s="104"/>
      <c r="BB104" s="104"/>
      <c r="BC104" s="65"/>
    </row>
    <row r="105" spans="29:56" x14ac:dyDescent="0.25">
      <c r="AJ105" s="65"/>
      <c r="AK105" s="65"/>
      <c r="AL105" s="65"/>
      <c r="AM105" s="65"/>
      <c r="AN105" s="65"/>
      <c r="AO105" s="65"/>
      <c r="AW105" s="65"/>
      <c r="AX105" s="66"/>
      <c r="AY105" s="65"/>
      <c r="AZ105" s="65"/>
      <c r="BA105" s="65"/>
      <c r="BB105" s="65"/>
      <c r="BC105" s="65"/>
    </row>
    <row r="106" spans="29:56" x14ac:dyDescent="0.25">
      <c r="AJ106" s="65"/>
      <c r="AK106" s="65"/>
      <c r="AL106" s="108"/>
      <c r="AM106" s="108"/>
      <c r="AN106" s="65"/>
      <c r="AO106" s="65"/>
      <c r="AW106" s="65"/>
      <c r="AX106" s="66"/>
      <c r="AY106" s="65"/>
      <c r="AZ106" s="108"/>
      <c r="BA106" s="108"/>
      <c r="BB106" s="65"/>
      <c r="BC106" s="65"/>
    </row>
    <row r="107" spans="29:56" x14ac:dyDescent="0.25">
      <c r="AJ107" s="65"/>
      <c r="AK107" s="65"/>
      <c r="AL107" s="108"/>
      <c r="AM107" s="108"/>
      <c r="AN107" s="65"/>
      <c r="AO107" s="65"/>
      <c r="AW107" s="65"/>
      <c r="AX107" s="66"/>
      <c r="AY107" s="65"/>
      <c r="AZ107" s="108"/>
      <c r="BA107" s="108"/>
      <c r="BB107" s="65"/>
      <c r="BC107" s="65"/>
    </row>
    <row r="108" spans="29:56" x14ac:dyDescent="0.25">
      <c r="AJ108" s="65"/>
      <c r="AK108" s="65"/>
      <c r="AL108" s="108"/>
      <c r="AM108" s="108"/>
      <c r="AN108" s="65"/>
      <c r="AO108" s="65"/>
      <c r="AW108" s="65"/>
      <c r="AX108" s="66"/>
      <c r="AY108" s="65"/>
      <c r="AZ108" s="108"/>
      <c r="BA108" s="108"/>
      <c r="BB108" s="65"/>
      <c r="BC108" s="65"/>
    </row>
    <row r="109" spans="29:56" x14ac:dyDescent="0.25">
      <c r="AJ109" s="65"/>
      <c r="AK109" s="65"/>
      <c r="AL109" s="108"/>
      <c r="AM109" s="108"/>
      <c r="AN109" s="65"/>
      <c r="AO109" s="65"/>
      <c r="AW109" s="65"/>
      <c r="AX109" s="66"/>
      <c r="AY109" s="65"/>
      <c r="AZ109" s="108"/>
      <c r="BA109" s="108"/>
      <c r="BB109" s="65"/>
      <c r="BC109" s="65"/>
    </row>
    <row r="110" spans="29:56" x14ac:dyDescent="0.25">
      <c r="AJ110" s="65"/>
      <c r="AK110" s="65"/>
      <c r="AL110" s="108"/>
      <c r="AM110" s="108"/>
      <c r="AN110" s="65"/>
      <c r="AO110" s="65"/>
      <c r="AW110" s="65"/>
      <c r="AX110" s="66"/>
      <c r="AY110" s="65"/>
      <c r="AZ110" s="108"/>
      <c r="BA110" s="108"/>
      <c r="BB110" s="65"/>
      <c r="BC110" s="65"/>
    </row>
    <row r="111" spans="29:56" x14ac:dyDescent="0.25">
      <c r="AJ111" s="65"/>
      <c r="AK111" s="65"/>
      <c r="AL111" s="108"/>
      <c r="AM111" s="108"/>
      <c r="AN111" s="65"/>
      <c r="AO111" s="65"/>
      <c r="AW111" s="65"/>
      <c r="AX111" s="66"/>
      <c r="AY111" s="65"/>
      <c r="AZ111" s="108"/>
      <c r="BA111" s="108"/>
      <c r="BB111" s="65"/>
      <c r="BC111" s="65"/>
    </row>
    <row r="112" spans="29:56" x14ac:dyDescent="0.25">
      <c r="AJ112" s="65"/>
      <c r="AK112" s="65"/>
      <c r="AL112" s="108"/>
      <c r="AM112" s="108"/>
      <c r="AN112" s="65"/>
      <c r="AO112" s="65"/>
      <c r="AW112" s="65"/>
      <c r="AX112" s="66"/>
      <c r="AY112" s="65"/>
      <c r="AZ112" s="108"/>
      <c r="BA112" s="108"/>
      <c r="BB112" s="65"/>
      <c r="BC112" s="65"/>
    </row>
    <row r="113" spans="36:55" x14ac:dyDescent="0.25">
      <c r="AJ113" s="65"/>
      <c r="AK113" s="65"/>
      <c r="AL113" s="108"/>
      <c r="AM113" s="108"/>
      <c r="AN113" s="65"/>
      <c r="AO113" s="65"/>
      <c r="AW113" s="65"/>
      <c r="AX113" s="66"/>
      <c r="AY113" s="65"/>
      <c r="AZ113" s="108"/>
      <c r="BA113" s="108"/>
      <c r="BB113" s="65"/>
      <c r="BC113" s="65"/>
    </row>
    <row r="114" spans="36:55" x14ac:dyDescent="0.25">
      <c r="AJ114" s="65"/>
      <c r="AK114" s="65"/>
      <c r="AL114" s="108"/>
      <c r="AM114" s="108"/>
      <c r="AN114" s="65"/>
      <c r="AO114" s="65"/>
      <c r="AW114" s="65"/>
      <c r="AX114" s="66"/>
      <c r="AY114" s="65"/>
      <c r="AZ114" s="108"/>
      <c r="BA114" s="108"/>
      <c r="BB114" s="65"/>
      <c r="BC114" s="65"/>
    </row>
    <row r="115" spans="36:55" x14ac:dyDescent="0.25">
      <c r="AJ115" s="65"/>
      <c r="AK115" s="65"/>
      <c r="AL115" s="108"/>
      <c r="AM115" s="108"/>
      <c r="AN115" s="65"/>
      <c r="AO115" s="65"/>
      <c r="AW115" s="65"/>
      <c r="AX115" s="66"/>
      <c r="AY115" s="65"/>
      <c r="AZ115" s="108"/>
      <c r="BA115" s="108"/>
      <c r="BB115" s="65"/>
      <c r="BC115" s="65"/>
    </row>
    <row r="116" spans="36:55" x14ac:dyDescent="0.25">
      <c r="AJ116" s="65"/>
      <c r="AK116" s="65"/>
      <c r="AL116" s="108"/>
      <c r="AM116" s="108"/>
      <c r="AN116" s="65"/>
      <c r="AO116" s="65"/>
      <c r="AW116" s="65"/>
      <c r="AX116" s="66"/>
      <c r="AY116" s="65"/>
      <c r="AZ116" s="108"/>
      <c r="BA116" s="108"/>
      <c r="BB116" s="65"/>
      <c r="BC116" s="65"/>
    </row>
    <row r="117" spans="36:55" x14ac:dyDescent="0.25">
      <c r="AJ117" s="65"/>
      <c r="AK117" s="65"/>
      <c r="AL117" s="108"/>
      <c r="AM117" s="108"/>
      <c r="AN117" s="65"/>
      <c r="AO117" s="65"/>
      <c r="AW117" s="65"/>
      <c r="AX117" s="66"/>
      <c r="AY117" s="65"/>
      <c r="AZ117" s="108"/>
      <c r="BA117" s="108"/>
      <c r="BB117" s="65"/>
      <c r="BC117" s="65"/>
    </row>
    <row r="118" spans="36:55" x14ac:dyDescent="0.25">
      <c r="AJ118" s="65"/>
      <c r="AK118" s="65"/>
      <c r="AL118" s="108"/>
      <c r="AM118" s="108"/>
      <c r="AN118" s="65"/>
      <c r="AO118" s="65"/>
      <c r="AW118" s="65"/>
      <c r="AX118" s="66"/>
      <c r="AY118" s="65"/>
      <c r="AZ118" s="108"/>
      <c r="BA118" s="108"/>
      <c r="BB118" s="65"/>
      <c r="BC118" s="65"/>
    </row>
    <row r="119" spans="36:55" x14ac:dyDescent="0.25">
      <c r="AJ119" s="65"/>
      <c r="AK119" s="65"/>
      <c r="AL119" s="108"/>
      <c r="AM119" s="108"/>
      <c r="AN119" s="65"/>
      <c r="AO119" s="65"/>
      <c r="AW119" s="65"/>
      <c r="AX119" s="66"/>
      <c r="AY119" s="65"/>
      <c r="AZ119" s="108"/>
      <c r="BA119" s="108"/>
      <c r="BB119" s="65"/>
      <c r="BC119" s="65"/>
    </row>
    <row r="120" spans="36:55" x14ac:dyDescent="0.25">
      <c r="AJ120" s="65"/>
      <c r="AK120" s="65"/>
      <c r="AL120" s="108"/>
      <c r="AM120" s="108"/>
      <c r="AN120" s="65"/>
      <c r="AO120" s="65"/>
      <c r="AW120" s="65"/>
      <c r="AX120" s="66"/>
      <c r="AY120" s="65"/>
      <c r="AZ120" s="108"/>
      <c r="BA120" s="108"/>
      <c r="BB120" s="65"/>
      <c r="BC120" s="65"/>
    </row>
    <row r="121" spans="36:55" x14ac:dyDescent="0.25">
      <c r="AJ121" s="65"/>
      <c r="AK121" s="65"/>
      <c r="AL121" s="108"/>
      <c r="AM121" s="108"/>
      <c r="AN121" s="65"/>
      <c r="AO121" s="65"/>
      <c r="AW121" s="65"/>
      <c r="AX121" s="66"/>
      <c r="AY121" s="65"/>
      <c r="AZ121" s="108"/>
      <c r="BA121" s="108"/>
      <c r="BB121" s="65"/>
      <c r="BC121" s="65"/>
    </row>
    <row r="122" spans="36:55" x14ac:dyDescent="0.25">
      <c r="AJ122" s="65"/>
      <c r="AK122" s="65"/>
      <c r="AL122" s="108"/>
      <c r="AM122" s="108"/>
      <c r="AN122" s="65"/>
      <c r="AO122" s="65"/>
      <c r="AW122" s="65"/>
      <c r="AX122" s="66"/>
      <c r="AY122" s="65"/>
      <c r="AZ122" s="108"/>
      <c r="BA122" s="108"/>
      <c r="BB122" s="65"/>
      <c r="BC122" s="65"/>
    </row>
    <row r="123" spans="36:55" x14ac:dyDescent="0.25">
      <c r="AJ123" s="65"/>
      <c r="AK123" s="65"/>
      <c r="AL123" s="108"/>
      <c r="AM123" s="108"/>
      <c r="AN123" s="65"/>
      <c r="AO123" s="65"/>
      <c r="AW123" s="65"/>
      <c r="AX123" s="66"/>
      <c r="AY123" s="65"/>
      <c r="AZ123" s="108"/>
      <c r="BA123" s="108"/>
      <c r="BB123" s="65"/>
      <c r="BC123" s="65"/>
    </row>
    <row r="124" spans="36:55" x14ac:dyDescent="0.25">
      <c r="AJ124" s="65"/>
      <c r="AK124" s="65"/>
      <c r="AL124" s="108"/>
      <c r="AM124" s="108"/>
      <c r="AN124" s="65"/>
      <c r="AO124" s="65"/>
      <c r="AW124" s="65"/>
      <c r="AX124" s="66"/>
      <c r="AY124" s="65"/>
      <c r="AZ124" s="108"/>
      <c r="BA124" s="108"/>
      <c r="BB124" s="65"/>
      <c r="BC124" s="65"/>
    </row>
    <row r="125" spans="36:55" x14ac:dyDescent="0.25">
      <c r="AJ125" s="65"/>
      <c r="AK125" s="65"/>
      <c r="AL125" s="108"/>
      <c r="AM125" s="108"/>
      <c r="AN125" s="65"/>
      <c r="AO125" s="65"/>
      <c r="AW125" s="65"/>
      <c r="AX125" s="66"/>
      <c r="AY125" s="65"/>
      <c r="AZ125" s="108"/>
      <c r="BA125" s="108"/>
      <c r="BB125" s="65"/>
      <c r="BC125" s="65"/>
    </row>
    <row r="126" spans="36:55" x14ac:dyDescent="0.25">
      <c r="AJ126" s="65"/>
      <c r="AK126" s="65"/>
      <c r="AL126" s="108"/>
      <c r="AM126" s="108"/>
      <c r="AN126" s="65"/>
      <c r="AO126" s="65"/>
      <c r="AW126" s="65"/>
      <c r="AX126" s="66"/>
      <c r="AY126" s="65"/>
      <c r="AZ126" s="108"/>
      <c r="BA126" s="108"/>
      <c r="BB126" s="65"/>
      <c r="BC126" s="65"/>
    </row>
    <row r="127" spans="36:55" x14ac:dyDescent="0.25">
      <c r="AJ127" s="65"/>
      <c r="AK127" s="65"/>
      <c r="AL127" s="108"/>
      <c r="AM127" s="108"/>
      <c r="AN127" s="65"/>
      <c r="AO127" s="65"/>
      <c r="AW127" s="65"/>
      <c r="AX127" s="66"/>
      <c r="AY127" s="65"/>
      <c r="AZ127" s="108"/>
      <c r="BA127" s="108"/>
      <c r="BB127" s="65"/>
      <c r="BC127" s="65"/>
    </row>
    <row r="128" spans="36:55" x14ac:dyDescent="0.25">
      <c r="AJ128" s="65"/>
      <c r="AK128" s="65"/>
      <c r="AL128" s="108"/>
      <c r="AM128" s="108"/>
      <c r="AN128" s="65"/>
      <c r="AO128" s="65"/>
      <c r="AW128" s="65"/>
      <c r="AX128" s="66"/>
      <c r="AY128" s="65"/>
      <c r="AZ128" s="108"/>
      <c r="BA128" s="108"/>
      <c r="BB128" s="65"/>
      <c r="BC128" s="65"/>
    </row>
    <row r="129" spans="36:55" x14ac:dyDescent="0.25">
      <c r="AJ129" s="65"/>
      <c r="AK129" s="65"/>
      <c r="AL129" s="108"/>
      <c r="AM129" s="108"/>
      <c r="AN129" s="65"/>
      <c r="AO129" s="65"/>
      <c r="AW129" s="65"/>
      <c r="AX129" s="66"/>
      <c r="AY129" s="65"/>
      <c r="AZ129" s="108"/>
      <c r="BA129" s="108"/>
      <c r="BB129" s="65"/>
      <c r="BC129" s="65"/>
    </row>
    <row r="130" spans="36:55" x14ac:dyDescent="0.25">
      <c r="AJ130" s="65"/>
      <c r="AK130" s="65"/>
      <c r="AL130" s="108"/>
      <c r="AM130" s="108"/>
      <c r="AN130" s="65"/>
      <c r="AO130" s="65"/>
      <c r="AW130" s="65"/>
      <c r="AX130" s="66"/>
      <c r="AY130" s="65"/>
      <c r="AZ130" s="108"/>
      <c r="BA130" s="108"/>
      <c r="BB130" s="65"/>
      <c r="BC130" s="65"/>
    </row>
    <row r="131" spans="36:55" x14ac:dyDescent="0.25">
      <c r="AJ131" s="65"/>
      <c r="AK131" s="65"/>
      <c r="AL131" s="108"/>
      <c r="AM131" s="108"/>
      <c r="AN131" s="65"/>
      <c r="AO131" s="65"/>
      <c r="AW131" s="65"/>
      <c r="AX131" s="66"/>
      <c r="AY131" s="65"/>
      <c r="AZ131" s="108"/>
      <c r="BA131" s="108"/>
      <c r="BB131" s="65"/>
      <c r="BC131" s="65"/>
    </row>
    <row r="132" spans="36:55" x14ac:dyDescent="0.25">
      <c r="AJ132" s="65"/>
      <c r="AK132" s="65"/>
      <c r="AL132" s="108"/>
      <c r="AM132" s="108"/>
      <c r="AN132" s="65"/>
      <c r="AO132" s="65"/>
      <c r="AW132" s="65"/>
      <c r="AX132" s="66"/>
      <c r="AY132" s="65"/>
      <c r="AZ132" s="108"/>
      <c r="BA132" s="108"/>
      <c r="BB132" s="65"/>
      <c r="BC132" s="65"/>
    </row>
    <row r="133" spans="36:55" x14ac:dyDescent="0.25">
      <c r="AJ133" s="65"/>
      <c r="AK133" s="65"/>
      <c r="AL133" s="65"/>
      <c r="AM133" s="65"/>
      <c r="AN133" s="65"/>
      <c r="AO133" s="65"/>
      <c r="AW133" s="65"/>
      <c r="AX133" s="66"/>
      <c r="AY133" s="65"/>
      <c r="AZ133" s="65"/>
      <c r="BA133" s="65"/>
      <c r="BB133" s="65"/>
      <c r="BC133" s="65"/>
    </row>
    <row r="134" spans="36:55" x14ac:dyDescent="0.25">
      <c r="AJ134" s="65"/>
      <c r="AK134" s="65"/>
      <c r="AL134" s="65"/>
      <c r="AM134" s="69"/>
      <c r="AN134" s="65"/>
      <c r="AO134" s="65"/>
      <c r="AW134" s="65"/>
      <c r="AX134" s="66"/>
      <c r="AY134" s="65"/>
      <c r="AZ134" s="65"/>
      <c r="BA134" s="69"/>
      <c r="BB134" s="65"/>
      <c r="BC134" s="65"/>
    </row>
    <row r="135" spans="36:55" x14ac:dyDescent="0.25">
      <c r="AJ135" s="65"/>
      <c r="AK135" s="65"/>
      <c r="AL135" s="65"/>
      <c r="AM135" s="65"/>
      <c r="AN135" s="65"/>
      <c r="AO135" s="65"/>
      <c r="AW135" s="65"/>
      <c r="AX135" s="66"/>
      <c r="AY135" s="65"/>
      <c r="AZ135" s="65"/>
      <c r="BA135" s="65"/>
      <c r="BB135" s="65"/>
      <c r="BC135" s="65"/>
    </row>
    <row r="136" spans="36:55" x14ac:dyDescent="0.25">
      <c r="AJ136" s="65"/>
      <c r="AK136" s="65"/>
      <c r="AL136" s="65"/>
      <c r="AM136" s="108"/>
      <c r="AN136" s="65"/>
      <c r="AO136" s="65"/>
      <c r="AW136" s="65"/>
      <c r="AX136" s="66"/>
      <c r="AY136" s="65"/>
      <c r="AZ136" s="65"/>
      <c r="BA136" s="108"/>
      <c r="BB136" s="65"/>
      <c r="BC136" s="65"/>
    </row>
    <row r="137" spans="36:55" x14ac:dyDescent="0.25">
      <c r="AW137" s="65"/>
      <c r="AX137" s="66"/>
      <c r="AY137" s="65"/>
      <c r="AZ137" s="65"/>
      <c r="BA137" s="65"/>
      <c r="BB137" s="65"/>
      <c r="BC137" s="65"/>
    </row>
  </sheetData>
  <mergeCells count="1">
    <mergeCell ref="BA34:BB34"/>
  </mergeCells>
  <pageMargins left="0.7" right="0.7" top="0.75" bottom="0.75" header="0.3" footer="0.3"/>
  <pageSetup orientation="portrait" horizontalDpi="300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workbookViewId="0">
      <selection activeCell="P17" sqref="P17"/>
    </sheetView>
  </sheetViews>
  <sheetFormatPr defaultColWidth="8.7109375" defaultRowHeight="15" x14ac:dyDescent="0.25"/>
  <cols>
    <col min="1" max="1" width="8.7109375" style="86"/>
    <col min="2" max="3" width="9.7109375" style="86" customWidth="1"/>
    <col min="4" max="4" width="14.28515625" style="86" customWidth="1"/>
    <col min="5" max="5" width="16.42578125" style="86" customWidth="1"/>
    <col min="6" max="13" width="14.28515625" style="86" customWidth="1"/>
    <col min="14" max="16384" width="8.7109375" style="86"/>
  </cols>
  <sheetData>
    <row r="2" spans="2:12" s="92" customFormat="1" ht="60.75" x14ac:dyDescent="0.3">
      <c r="B2" s="91"/>
      <c r="C2" s="91" t="s">
        <v>148</v>
      </c>
      <c r="D2" s="218" t="s">
        <v>96</v>
      </c>
      <c r="E2" s="219" t="s">
        <v>145</v>
      </c>
      <c r="F2" s="218" t="s">
        <v>142</v>
      </c>
      <c r="G2" s="218" t="s">
        <v>143</v>
      </c>
      <c r="H2" s="218" t="s">
        <v>144</v>
      </c>
      <c r="I2" s="218" t="s">
        <v>146</v>
      </c>
      <c r="J2" s="218" t="s">
        <v>157</v>
      </c>
      <c r="K2" s="218" t="s">
        <v>158</v>
      </c>
      <c r="L2" s="218" t="s">
        <v>159</v>
      </c>
    </row>
    <row r="3" spans="2:12" x14ac:dyDescent="0.25">
      <c r="B3" s="96" t="s">
        <v>14</v>
      </c>
      <c r="C3" s="193">
        <f>'L&amp;R Bal - Reference'!J8</f>
        <v>994.98421999999994</v>
      </c>
      <c r="D3" s="165">
        <f>'L&amp;R Bal - Reference'!$S8</f>
        <v>987.58776172917385</v>
      </c>
      <c r="E3" s="165">
        <f>'L&amp;R Bal - Electrification'!$S8</f>
        <v>984.49169102317762</v>
      </c>
      <c r="F3" s="165">
        <f>'L&amp;R Bal - A Ceiling Price'!$S8</f>
        <v>987.30705034893299</v>
      </c>
      <c r="G3" s="165">
        <f>'L&amp;R Bal - B Floor Price'!$S8</f>
        <v>987.91805683936423</v>
      </c>
      <c r="H3" s="165">
        <f>'L&amp;R Bal - C Limited Emissions'!$T8</f>
        <v>983.56994039877327</v>
      </c>
      <c r="I3" s="165">
        <f>'L&amp;R Bal - D RNG NA'!$S8</f>
        <v>987.58776172917385</v>
      </c>
      <c r="J3" s="165">
        <f>'L&amp;R Bal - E HHP Policy'!$T8</f>
        <v>987.94770647233224</v>
      </c>
      <c r="K3" s="165">
        <f>'L&amp;R Bal - F No Gas Growth'!$S8</f>
        <v>988.17867912214172</v>
      </c>
      <c r="L3" s="165">
        <f>'L&amp;R Bal - G High Gas'!$S8</f>
        <v>987.84285344703471</v>
      </c>
    </row>
    <row r="4" spans="2:12" x14ac:dyDescent="0.25">
      <c r="B4" s="96" t="s">
        <v>15</v>
      </c>
      <c r="C4" s="193">
        <f>'L&amp;R Bal - Reference'!J9</f>
        <v>1003.6848100000002</v>
      </c>
      <c r="D4" s="165">
        <f>'L&amp;R Bal - Reference'!$S9</f>
        <v>988.79631545343443</v>
      </c>
      <c r="E4" s="165">
        <f>'L&amp;R Bal - Electrification'!$S9</f>
        <v>982.85076644874584</v>
      </c>
      <c r="F4" s="165">
        <f>'L&amp;R Bal - A Ceiling Price'!$S9</f>
        <v>988.2271347290681</v>
      </c>
      <c r="G4" s="165">
        <f>'L&amp;R Bal - B Floor Price'!$S9</f>
        <v>989.47518887790591</v>
      </c>
      <c r="H4" s="165">
        <f>'L&amp;R Bal - C Limited Emissions'!$T9</f>
        <v>980.62993927501407</v>
      </c>
      <c r="I4" s="165">
        <f>'L&amp;R Bal - D RNG NA'!$S9</f>
        <v>988.79631545343443</v>
      </c>
      <c r="J4" s="165">
        <f>'L&amp;R Bal - E HHP Policy'!$T9</f>
        <v>989.14405334811227</v>
      </c>
      <c r="K4" s="165">
        <f>'L&amp;R Bal - F No Gas Growth'!$S9</f>
        <v>989.99091880047456</v>
      </c>
      <c r="L4" s="165">
        <f>'L&amp;R Bal - G High Gas'!$S9</f>
        <v>989.3175475355464</v>
      </c>
    </row>
    <row r="5" spans="2:12" x14ac:dyDescent="0.25">
      <c r="B5" s="96" t="s">
        <v>16</v>
      </c>
      <c r="C5" s="193">
        <f>'L&amp;R Bal - Reference'!J10</f>
        <v>1011.47689</v>
      </c>
      <c r="D5" s="165">
        <f>'L&amp;R Bal - Reference'!$S10</f>
        <v>986.69926875346653</v>
      </c>
      <c r="E5" s="165">
        <f>'L&amp;R Bal - Electrification'!$S10</f>
        <v>978.39019696723528</v>
      </c>
      <c r="F5" s="165">
        <f>'L&amp;R Bal - A Ceiling Price'!$S10</f>
        <v>985.83934192081722</v>
      </c>
      <c r="G5" s="165">
        <f>'L&amp;R Bal - B Floor Price'!$S10</f>
        <v>987.74281193830848</v>
      </c>
      <c r="H5" s="165">
        <f>'L&amp;R Bal - C Limited Emissions'!$T10</f>
        <v>974.33975044065357</v>
      </c>
      <c r="I5" s="165">
        <f>'L&amp;R Bal - D RNG NA'!$S10</f>
        <v>986.69926875346653</v>
      </c>
      <c r="J5" s="165">
        <f>'L&amp;R Bal - E HHP Policy'!$T10</f>
        <v>986.62347383903978</v>
      </c>
      <c r="K5" s="165">
        <f>'L&amp;R Bal - F No Gas Growth'!$S10</f>
        <v>988.60037673057002</v>
      </c>
      <c r="L5" s="165">
        <f>'L&amp;R Bal - G High Gas'!$S10</f>
        <v>987.57176601156687</v>
      </c>
    </row>
    <row r="6" spans="2:12" x14ac:dyDescent="0.25">
      <c r="B6" s="96" t="s">
        <v>17</v>
      </c>
      <c r="C6" s="193">
        <f>'L&amp;R Bal - Reference'!J11</f>
        <v>1019.3393100000002</v>
      </c>
      <c r="D6" s="165">
        <f>'L&amp;R Bal - Reference'!$S11</f>
        <v>985.60191339422443</v>
      </c>
      <c r="E6" s="165">
        <f>'L&amp;R Bal - Electrification'!$S11</f>
        <v>929.21869327401214</v>
      </c>
      <c r="F6" s="165">
        <f>'L&amp;R Bal - A Ceiling Price'!$S11</f>
        <v>984.4425136313107</v>
      </c>
      <c r="G6" s="165">
        <f>'L&amp;R Bal - B Floor Price'!$S11</f>
        <v>987.0274470307105</v>
      </c>
      <c r="H6" s="165">
        <f>'L&amp;R Bal - C Limited Emissions'!$T11</f>
        <v>968.90192541511942</v>
      </c>
      <c r="I6" s="165">
        <f>'L&amp;R Bal - D RNG NA'!$S11</f>
        <v>985.60191339422443</v>
      </c>
      <c r="J6" s="165">
        <f>'L&amp;R Bal - E HHP Policy'!$T11</f>
        <v>984.27936330367015</v>
      </c>
      <c r="K6" s="165">
        <f>'L&amp;R Bal - F No Gas Growth'!$S11</f>
        <v>983.26314959410718</v>
      </c>
      <c r="L6" s="165">
        <f>'L&amp;R Bal - G High Gas'!$S11</f>
        <v>986.81669385305611</v>
      </c>
    </row>
    <row r="7" spans="2:12" x14ac:dyDescent="0.25">
      <c r="B7" s="96" t="s">
        <v>18</v>
      </c>
      <c r="C7" s="193">
        <f>'L&amp;R Bal - Reference'!J12</f>
        <v>1026.4849200000001</v>
      </c>
      <c r="D7" s="165">
        <f>'L&amp;R Bal - Reference'!$S12</f>
        <v>983.25628383410583</v>
      </c>
      <c r="E7" s="165">
        <f>'L&amp;R Bal - Electrification'!$S12</f>
        <v>903.43194656264336</v>
      </c>
      <c r="F7" s="165">
        <f>'L&amp;R Bal - A Ceiling Price'!$S12</f>
        <v>981.79337137168227</v>
      </c>
      <c r="G7" s="165">
        <f>'L&amp;R Bal - B Floor Price'!$S12</f>
        <v>985.08136791584445</v>
      </c>
      <c r="H7" s="165">
        <f>'L&amp;R Bal - C Limited Emissions'!$T12</f>
        <v>962.14230286291752</v>
      </c>
      <c r="I7" s="165">
        <f>'L&amp;R Bal - D RNG NA'!$S12</f>
        <v>983.25628383410583</v>
      </c>
      <c r="J7" s="165">
        <f>'L&amp;R Bal - E HHP Policy'!$T12</f>
        <v>979.82988087094918</v>
      </c>
      <c r="K7" s="165">
        <f>'L&amp;R Bal - F No Gas Growth'!$S12</f>
        <v>973.32904535036198</v>
      </c>
      <c r="L7" s="165">
        <f>'L&amp;R Bal - G High Gas'!$S12</f>
        <v>984.79793916985602</v>
      </c>
    </row>
    <row r="8" spans="2:12" x14ac:dyDescent="0.25">
      <c r="B8" s="96" t="s">
        <v>19</v>
      </c>
      <c r="C8" s="193">
        <f>'L&amp;R Bal - Reference'!J13</f>
        <v>1035.2680499999999</v>
      </c>
      <c r="D8" s="165">
        <f>'L&amp;R Bal - Reference'!$S13</f>
        <v>978.45514167718341</v>
      </c>
      <c r="E8" s="165">
        <f>'L&amp;R Bal - Electrification'!$S13</f>
        <v>872.38774385633064</v>
      </c>
      <c r="F8" s="165">
        <f>'L&amp;R Bal - A Ceiling Price'!$S13</f>
        <v>976.67837506137096</v>
      </c>
      <c r="G8" s="165">
        <f>'L&amp;R Bal - B Floor Price'!$S13</f>
        <v>980.67931571942177</v>
      </c>
      <c r="H8" s="165">
        <f>'L&amp;R Bal - C Limited Emissions'!$T13</f>
        <v>952.88585841049041</v>
      </c>
      <c r="I8" s="165">
        <f>'L&amp;R Bal - D RNG NA'!$S13</f>
        <v>978.45514167718341</v>
      </c>
      <c r="J8" s="165">
        <f>'L&amp;R Bal - E HHP Policy'!$T13</f>
        <v>972.18791710226162</v>
      </c>
      <c r="K8" s="165">
        <f>'L&amp;R Bal - F No Gas Growth'!$S13</f>
        <v>961.02078400575317</v>
      </c>
      <c r="L8" s="165">
        <f>'L&amp;R Bal - G High Gas'!$S13</f>
        <v>980.48724518748213</v>
      </c>
    </row>
    <row r="9" spans="2:12" x14ac:dyDescent="0.25">
      <c r="B9" s="96" t="s">
        <v>20</v>
      </c>
      <c r="C9" s="193">
        <f>'L&amp;R Bal - Reference'!J14</f>
        <v>1043.3949500000001</v>
      </c>
      <c r="D9" s="165">
        <f>'L&amp;R Bal - Reference'!$S14</f>
        <v>976.37211214916283</v>
      </c>
      <c r="E9" s="165">
        <f>'L&amp;R Bal - Electrification'!$S14</f>
        <v>839.67407166024577</v>
      </c>
      <c r="F9" s="165">
        <f>'L&amp;R Bal - A Ceiling Price'!$S14</f>
        <v>974.29110775773836</v>
      </c>
      <c r="G9" s="165">
        <f>'L&amp;R Bal - B Floor Price'!$S14</f>
        <v>978.99889028375821</v>
      </c>
      <c r="H9" s="165">
        <f>'L&amp;R Bal - C Limited Emissions'!$T14</f>
        <v>946.42995088855378</v>
      </c>
      <c r="I9" s="165">
        <f>'L&amp;R Bal - D RNG NA'!$S14</f>
        <v>976.37211214916283</v>
      </c>
      <c r="J9" s="165">
        <f>'L&amp;R Bal - E HHP Policy'!$T14</f>
        <v>965.8949845449647</v>
      </c>
      <c r="K9" s="165">
        <f>'L&amp;R Bal - F No Gas Growth'!$S14</f>
        <v>951.49542979020555</v>
      </c>
      <c r="L9" s="165">
        <f>'L&amp;R Bal - G High Gas'!$S14</f>
        <v>978.77635110104143</v>
      </c>
    </row>
    <row r="10" spans="2:12" x14ac:dyDescent="0.25">
      <c r="B10" s="96" t="s">
        <v>21</v>
      </c>
      <c r="C10" s="193">
        <f>'L&amp;R Bal - Reference'!J15</f>
        <v>1051.55927</v>
      </c>
      <c r="D10" s="165">
        <f>'L&amp;R Bal - Reference'!$S15</f>
        <v>973.70936513247602</v>
      </c>
      <c r="E10" s="165">
        <f>'L&amp;R Bal - Electrification'!$S15</f>
        <v>801.58762090869163</v>
      </c>
      <c r="F10" s="165">
        <f>'L&amp;R Bal - A Ceiling Price'!$S15</f>
        <v>971.30099609368847</v>
      </c>
      <c r="G10" s="165">
        <f>'L&amp;R Bal - B Floor Price'!$S15</f>
        <v>976.76470888998551</v>
      </c>
      <c r="H10" s="165">
        <f>'L&amp;R Bal - C Limited Emissions'!$T15</f>
        <v>939.0917913633748</v>
      </c>
      <c r="I10" s="165">
        <f>'L&amp;R Bal - D RNG NA'!$S15</f>
        <v>973.70936513247602</v>
      </c>
      <c r="J10" s="165">
        <f>'L&amp;R Bal - E HHP Policy'!$T15</f>
        <v>957.88664442857726</v>
      </c>
      <c r="K10" s="165">
        <f>'L&amp;R Bal - F No Gas Growth'!$S15</f>
        <v>941.51734143281135</v>
      </c>
      <c r="L10" s="165">
        <f>'L&amp;R Bal - G High Gas'!$S15</f>
        <v>976.50279592361562</v>
      </c>
    </row>
    <row r="11" spans="2:12" x14ac:dyDescent="0.25">
      <c r="B11" s="96" t="s">
        <v>22</v>
      </c>
      <c r="C11" s="193">
        <f>'L&amp;R Bal - Reference'!J16</f>
        <v>1058.63858</v>
      </c>
      <c r="D11" s="165">
        <f>'L&amp;R Bal - Reference'!$S16</f>
        <v>963.33229104754253</v>
      </c>
      <c r="E11" s="165">
        <f>'L&amp;R Bal - Electrification'!$S16</f>
        <v>754.02502335251756</v>
      </c>
      <c r="F11" s="165">
        <f>'L&amp;R Bal - A Ceiling Price'!$S16</f>
        <v>960.5674176472412</v>
      </c>
      <c r="G11" s="165">
        <f>'L&amp;R Bal - B Floor Price'!$S16</f>
        <v>966.83478542180376</v>
      </c>
      <c r="H11" s="165">
        <f>'L&amp;R Bal - C Limited Emissions'!$T16</f>
        <v>923.77830903392908</v>
      </c>
      <c r="I11" s="165">
        <f>'L&amp;R Bal - D RNG NA'!$S16</f>
        <v>963.33229104754253</v>
      </c>
      <c r="J11" s="165">
        <f>'L&amp;R Bal - E HHP Policy'!$T16</f>
        <v>942.0350458006269</v>
      </c>
      <c r="K11" s="165">
        <f>'L&amp;R Bal - F No Gas Growth'!$S16</f>
        <v>924.23328839957162</v>
      </c>
      <c r="L11" s="165">
        <f>'L&amp;R Bal - G High Gas'!$S16</f>
        <v>966.84468724481724</v>
      </c>
    </row>
    <row r="12" spans="2:12" x14ac:dyDescent="0.25">
      <c r="B12" s="96" t="s">
        <v>23</v>
      </c>
      <c r="C12" s="193">
        <f>'L&amp;R Bal - Reference'!J17</f>
        <v>1067.06105</v>
      </c>
      <c r="D12" s="165">
        <f>'L&amp;R Bal - Reference'!$S17</f>
        <v>960.42540246052874</v>
      </c>
      <c r="E12" s="165">
        <f>'L&amp;R Bal - Electrification'!$S17</f>
        <v>711.23915058531838</v>
      </c>
      <c r="F12" s="165">
        <f>'L&amp;R Bal - A Ceiling Price'!$S17</f>
        <v>957.29566823359585</v>
      </c>
      <c r="G12" s="165">
        <f>'L&amp;R Bal - B Floor Price'!$S17</f>
        <v>964.37023563986577</v>
      </c>
      <c r="H12" s="165">
        <f>'L&amp;R Bal - C Limited Emissions'!$T17</f>
        <v>915.8415458262798</v>
      </c>
      <c r="I12" s="165">
        <f>'L&amp;R Bal - D RNG NA'!$S17</f>
        <v>960.42540246052874</v>
      </c>
      <c r="J12" s="165">
        <f>'L&amp;R Bal - E HHP Policy'!$T17</f>
        <v>931.3078508015891</v>
      </c>
      <c r="K12" s="165">
        <f>'L&amp;R Bal - F No Gas Growth'!$S17</f>
        <v>914.21812573282909</v>
      </c>
      <c r="L12" s="165">
        <f>'L&amp;R Bal - G High Gas'!$S17</f>
        <v>964.45782742644747</v>
      </c>
    </row>
    <row r="13" spans="2:12" x14ac:dyDescent="0.25">
      <c r="B13" s="96" t="s">
        <v>24</v>
      </c>
      <c r="C13" s="193">
        <f>'L&amp;R Bal - Reference'!J18</f>
        <v>1074.4459299999999</v>
      </c>
      <c r="D13" s="165">
        <f>'L&amp;R Bal - Reference'!$S18</f>
        <v>962.67037647625648</v>
      </c>
      <c r="E13" s="165">
        <f>'L&amp;R Bal - Electrification'!$S18</f>
        <v>675.74721065419294</v>
      </c>
      <c r="F13" s="165">
        <f>'L&amp;R Bal - A Ceiling Price'!$S18</f>
        <v>959.49393410016796</v>
      </c>
      <c r="G13" s="165">
        <f>'L&amp;R Bal - B Floor Price'!$S18</f>
        <v>966.69615733001274</v>
      </c>
      <c r="H13" s="165">
        <f>'L&amp;R Bal - C Limited Emissions'!$T18</f>
        <v>917.60005206412688</v>
      </c>
      <c r="I13" s="165">
        <f>'L&amp;R Bal - D RNG NA'!$S18</f>
        <v>962.67037647625648</v>
      </c>
      <c r="J13" s="165">
        <f>'L&amp;R Bal - E HHP Policy'!$T18</f>
        <v>924.02288589714976</v>
      </c>
      <c r="K13" s="165">
        <f>'L&amp;R Bal - F No Gas Growth'!$S18</f>
        <v>908.74959992828553</v>
      </c>
      <c r="L13" s="165">
        <f>'L&amp;R Bal - G High Gas'!$S18</f>
        <v>966.88414990757815</v>
      </c>
    </row>
    <row r="14" spans="2:12" x14ac:dyDescent="0.25">
      <c r="B14" s="96" t="s">
        <v>25</v>
      </c>
      <c r="C14" s="193">
        <f>'L&amp;R Bal - Reference'!J19</f>
        <v>1081.79108</v>
      </c>
      <c r="D14" s="165">
        <f>'L&amp;R Bal - Reference'!$S19</f>
        <v>965.14427885906082</v>
      </c>
      <c r="E14" s="165">
        <f>'L&amp;R Bal - Electrification'!$S19</f>
        <v>640.14303503765495</v>
      </c>
      <c r="F14" s="165">
        <f>'L&amp;R Bal - A Ceiling Price'!$S19</f>
        <v>961.91443948707558</v>
      </c>
      <c r="G14" s="165">
        <f>'L&amp;R Bal - B Floor Price'!$S19</f>
        <v>969.24725752420864</v>
      </c>
      <c r="H14" s="165">
        <f>'L&amp;R Bal - C Limited Emissions'!$T19</f>
        <v>919.55266064303362</v>
      </c>
      <c r="I14" s="165">
        <f>'L&amp;R Bal - D RNG NA'!$S19</f>
        <v>965.14427885906082</v>
      </c>
      <c r="J14" s="165">
        <f>'L&amp;R Bal - E HHP Policy'!$T19</f>
        <v>916.39447888357745</v>
      </c>
      <c r="K14" s="165">
        <f>'L&amp;R Bal - F No Gas Growth'!$S19</f>
        <v>903.67638135478444</v>
      </c>
      <c r="L14" s="165">
        <f>'L&amp;R Bal - G High Gas'!$S19</f>
        <v>969.59091789850004</v>
      </c>
    </row>
    <row r="15" spans="2:12" x14ac:dyDescent="0.25">
      <c r="B15" s="96" t="s">
        <v>26</v>
      </c>
      <c r="C15" s="193">
        <f>'L&amp;R Bal - Reference'!J20</f>
        <v>1088.3149900000001</v>
      </c>
      <c r="D15" s="165">
        <f>'L&amp;R Bal - Reference'!$S20</f>
        <v>966.83757744121033</v>
      </c>
      <c r="E15" s="165">
        <f>'L&amp;R Bal - Electrification'!$S20</f>
        <v>603.40392832059354</v>
      </c>
      <c r="F15" s="165">
        <f>'L&amp;R Bal - A Ceiling Price'!$S20</f>
        <v>963.56200069481179</v>
      </c>
      <c r="G15" s="165">
        <f>'L&amp;R Bal - B Floor Price'!$S20</f>
        <v>971.01014632926035</v>
      </c>
      <c r="H15" s="165">
        <f>'L&amp;R Bal - C Limited Emissions'!$T20</f>
        <v>920.86190995266338</v>
      </c>
      <c r="I15" s="165">
        <f>'L&amp;R Bal - D RNG NA'!$S20</f>
        <v>966.83757744121033</v>
      </c>
      <c r="J15" s="165">
        <f>'L&amp;R Bal - E HHP Policy'!$T20</f>
        <v>907.95271020978441</v>
      </c>
      <c r="K15" s="165">
        <f>'L&amp;R Bal - F No Gas Growth'!$S20</f>
        <v>897.91426083186332</v>
      </c>
      <c r="L15" s="165">
        <f>'L&amp;R Bal - G High Gas'!$S20</f>
        <v>971.40713898338447</v>
      </c>
    </row>
    <row r="16" spans="2:12" x14ac:dyDescent="0.25">
      <c r="B16" s="96" t="s">
        <v>27</v>
      </c>
      <c r="C16" s="193">
        <f>'L&amp;R Bal - Reference'!J21</f>
        <v>1096.5153700000001</v>
      </c>
      <c r="D16" s="165">
        <f>'L&amp;R Bal - Reference'!$S21</f>
        <v>970.09132717527439</v>
      </c>
      <c r="E16" s="165">
        <f>'L&amp;R Bal - Electrification'!$S21</f>
        <v>570.135963593778</v>
      </c>
      <c r="F16" s="165">
        <f>'L&amp;R Bal - A Ceiling Price'!$S21</f>
        <v>966.7480302405379</v>
      </c>
      <c r="G16" s="165">
        <f>'L&amp;R Bal - B Floor Price'!$S21</f>
        <v>974.33504019979978</v>
      </c>
      <c r="H16" s="165">
        <f>'L&amp;R Bal - C Limited Emissions'!$T21</f>
        <v>923.4753967520046</v>
      </c>
      <c r="I16" s="165">
        <f>'L&amp;R Bal - D RNG NA'!$S21</f>
        <v>970.09132717527439</v>
      </c>
      <c r="J16" s="165">
        <f>'L&amp;R Bal - E HHP Policy'!$T21</f>
        <v>901.08700839568132</v>
      </c>
      <c r="K16" s="165">
        <f>'L&amp;R Bal - F No Gas Growth'!$S21</f>
        <v>894.47030207958642</v>
      </c>
      <c r="L16" s="165">
        <f>'L&amp;R Bal - G High Gas'!$S21</f>
        <v>974.78222520129009</v>
      </c>
    </row>
    <row r="17" spans="2:12" x14ac:dyDescent="0.25">
      <c r="B17" s="96" t="s">
        <v>28</v>
      </c>
      <c r="C17" s="193">
        <f>'L&amp;R Bal - Reference'!J22</f>
        <v>1104.03051</v>
      </c>
      <c r="D17" s="165">
        <f>'L&amp;R Bal - Reference'!$S22</f>
        <v>971.8279827434352</v>
      </c>
      <c r="E17" s="165">
        <f>'L&amp;R Bal - Electrification'!$S22</f>
        <v>534.10441770018281</v>
      </c>
      <c r="F17" s="165">
        <f>'L&amp;R Bal - A Ceiling Price'!$S22</f>
        <v>968.40221958592895</v>
      </c>
      <c r="G17" s="165">
        <f>'L&amp;R Bal - B Floor Price'!$S22</f>
        <v>976.16460675270378</v>
      </c>
      <c r="H17" s="165">
        <f>'L&amp;R Bal - C Limited Emissions'!$T22</f>
        <v>924.36610086436281</v>
      </c>
      <c r="I17" s="165">
        <f>'L&amp;R Bal - D RNG NA'!$S22</f>
        <v>971.8279827434352</v>
      </c>
      <c r="J17" s="165">
        <f>'L&amp;R Bal - E HHP Policy'!$T22</f>
        <v>893.79081235028252</v>
      </c>
      <c r="K17" s="165">
        <f>'L&amp;R Bal - F No Gas Growth'!$S22</f>
        <v>889.68368912741289</v>
      </c>
      <c r="L17" s="165">
        <f>'L&amp;R Bal - G High Gas'!$S22</f>
        <v>976.74789774691601</v>
      </c>
    </row>
    <row r="18" spans="2:12" x14ac:dyDescent="0.25">
      <c r="B18" s="96" t="s">
        <v>29</v>
      </c>
      <c r="C18" s="193">
        <f>'L&amp;R Bal - Reference'!J23</f>
        <v>1111.41419</v>
      </c>
      <c r="D18" s="165">
        <f>'L&amp;R Bal - Reference'!$S23</f>
        <v>973.78818000194838</v>
      </c>
      <c r="E18" s="165">
        <f>'L&amp;R Bal - Electrification'!$S23</f>
        <v>498.17153195715269</v>
      </c>
      <c r="F18" s="165">
        <f>'L&amp;R Bal - A Ceiling Price'!$S23</f>
        <v>970.28822528984711</v>
      </c>
      <c r="G18" s="165">
        <f>'L&amp;R Bal - B Floor Price'!$S23</f>
        <v>978.20676150152281</v>
      </c>
      <c r="H18" s="165">
        <f>'L&amp;R Bal - C Limited Emissions'!$T23</f>
        <v>925.60953092987165</v>
      </c>
      <c r="I18" s="165">
        <f>'L&amp;R Bal - D RNG NA'!$S23</f>
        <v>973.78818000194838</v>
      </c>
      <c r="J18" s="165">
        <f>'L&amp;R Bal - E HHP Policy'!$T23</f>
        <v>886.85275381861129</v>
      </c>
      <c r="K18" s="165">
        <f>'L&amp;R Bal - F No Gas Growth'!$S23</f>
        <v>884.96930473827331</v>
      </c>
      <c r="L18" s="165">
        <f>'L&amp;R Bal - G High Gas'!$S23</f>
        <v>978.88136961082944</v>
      </c>
    </row>
    <row r="19" spans="2:12" x14ac:dyDescent="0.25">
      <c r="B19" s="96" t="s">
        <v>30</v>
      </c>
      <c r="C19" s="193">
        <f>'L&amp;R Bal - Reference'!J24</f>
        <v>1117.6881399999997</v>
      </c>
      <c r="D19" s="165">
        <f>'L&amp;R Bal - Reference'!$S24</f>
        <v>973.98145896515007</v>
      </c>
      <c r="E19" s="165">
        <f>'L&amp;R Bal - Electrification'!$S24</f>
        <v>458.87222756224605</v>
      </c>
      <c r="F19" s="165">
        <f>'L&amp;R Bal - A Ceiling Price'!$S24</f>
        <v>970.38747796710049</v>
      </c>
      <c r="G19" s="165">
        <f>'L&amp;R Bal - B Floor Price'!$S24</f>
        <v>978.50426085917491</v>
      </c>
      <c r="H19" s="165">
        <f>'L&amp;R Bal - C Limited Emissions'!$T24</f>
        <v>924.83819192223302</v>
      </c>
      <c r="I19" s="165">
        <f>'L&amp;R Bal - D RNG NA'!$S24</f>
        <v>973.98145896515007</v>
      </c>
      <c r="J19" s="165">
        <f>'L&amp;R Bal - E HHP Policy'!$T24</f>
        <v>878.40870857027869</v>
      </c>
      <c r="K19" s="165">
        <f>'L&amp;R Bal - F No Gas Growth'!$S24</f>
        <v>878.72867570102301</v>
      </c>
      <c r="L19" s="165">
        <f>'L&amp;R Bal - G High Gas'!$S24</f>
        <v>979.40030911058454</v>
      </c>
    </row>
    <row r="20" spans="2:12" x14ac:dyDescent="0.25">
      <c r="B20" s="96" t="s">
        <v>34</v>
      </c>
      <c r="C20" s="193">
        <f>'L&amp;R Bal - Reference'!J25</f>
        <v>1125.7561599999999</v>
      </c>
      <c r="D20" s="165">
        <f>'L&amp;R Bal - Reference'!$S25</f>
        <v>978.28925790942117</v>
      </c>
      <c r="E20" s="165">
        <f>'L&amp;R Bal - Electrification'!$S25</f>
        <v>432.38066456543538</v>
      </c>
      <c r="F20" s="165">
        <f>'L&amp;R Bal - A Ceiling Price'!$S25</f>
        <v>974.63516429781453</v>
      </c>
      <c r="G20" s="165">
        <f>'L&amp;R Bal - B Floor Price'!$S25</f>
        <v>982.85489175467103</v>
      </c>
      <c r="H20" s="165">
        <f>'L&amp;R Bal - C Limited Emissions'!$T25</f>
        <v>928.68416971119473</v>
      </c>
      <c r="I20" s="165">
        <f>'L&amp;R Bal - D RNG NA'!$S25</f>
        <v>978.28925790942117</v>
      </c>
      <c r="J20" s="165">
        <f>'L&amp;R Bal - E HHP Policy'!$T25</f>
        <v>873.98230161431172</v>
      </c>
      <c r="K20" s="165">
        <f>'L&amp;R Bal - F No Gas Growth'!$S25</f>
        <v>875.89202810934296</v>
      </c>
      <c r="L20" s="165">
        <f>'L&amp;R Bal - G High Gas'!$S25</f>
        <v>983.83765859566176</v>
      </c>
    </row>
    <row r="21" spans="2:12" x14ac:dyDescent="0.25">
      <c r="B21" s="96" t="s">
        <v>38</v>
      </c>
      <c r="C21" s="193">
        <f>'L&amp;R Bal - Reference'!J26</f>
        <v>1133.1107300000001</v>
      </c>
      <c r="D21" s="165">
        <f>'L&amp;R Bal - Reference'!$S26</f>
        <v>981.14990427354087</v>
      </c>
      <c r="E21" s="165">
        <f>'L&amp;R Bal - Electrification'!$S26</f>
        <v>405.00410698618271</v>
      </c>
      <c r="F21" s="165">
        <f>'L&amp;R Bal - A Ceiling Price'!$S26</f>
        <v>977.39009394731556</v>
      </c>
      <c r="G21" s="165">
        <f>'L&amp;R Bal - B Floor Price'!$S26</f>
        <v>985.80237936613457</v>
      </c>
      <c r="H21" s="165">
        <f>'L&amp;R Bal - C Limited Emissions'!$T26</f>
        <v>930.52885540718557</v>
      </c>
      <c r="I21" s="165">
        <f>'L&amp;R Bal - D RNG NA'!$S26</f>
        <v>981.14990427354087</v>
      </c>
      <c r="J21" s="165">
        <f>'L&amp;R Bal - E HHP Policy'!$T26</f>
        <v>867.68703302238873</v>
      </c>
      <c r="K21" s="165">
        <f>'L&amp;R Bal - F No Gas Growth'!$S26</f>
        <v>871.74019806088518</v>
      </c>
      <c r="L21" s="165">
        <f>'L&amp;R Bal - G High Gas'!$S26</f>
        <v>986.93695278334508</v>
      </c>
    </row>
    <row r="22" spans="2:12" x14ac:dyDescent="0.25">
      <c r="B22" s="96" t="s">
        <v>41</v>
      </c>
      <c r="C22" s="193">
        <f>'L&amp;R Bal - Reference'!J27</f>
        <v>1140.4231</v>
      </c>
      <c r="D22" s="165">
        <f>'L&amp;R Bal - Reference'!$S27</f>
        <v>984.45924227621742</v>
      </c>
      <c r="E22" s="165">
        <f>'L&amp;R Bal - Electrification'!$S27</f>
        <v>374.30105301302251</v>
      </c>
      <c r="F22" s="165">
        <f>'L&amp;R Bal - A Ceiling Price'!$S27</f>
        <v>980.66552702172612</v>
      </c>
      <c r="G22" s="165">
        <f>'L&amp;R Bal - B Floor Price'!$S27</f>
        <v>989.13873757392821</v>
      </c>
      <c r="H22" s="165">
        <f>'L&amp;R Bal - C Limited Emissions'!$T27</f>
        <v>933.69748546514484</v>
      </c>
      <c r="I22" s="165">
        <f>'L&amp;R Bal - D RNG NA'!$S27</f>
        <v>984.45924227621742</v>
      </c>
      <c r="J22" s="165">
        <f>'L&amp;R Bal - E HHP Policy'!$T27</f>
        <v>864.18373411614903</v>
      </c>
      <c r="K22" s="165">
        <f>'L&amp;R Bal - F No Gas Growth'!$S27</f>
        <v>867.87269579996882</v>
      </c>
      <c r="L22" s="165">
        <f>'L&amp;R Bal - G High Gas'!$S27</f>
        <v>990.35949703683082</v>
      </c>
    </row>
    <row r="23" spans="2:12" x14ac:dyDescent="0.25">
      <c r="B23" s="96" t="s">
        <v>39</v>
      </c>
      <c r="C23" s="193">
        <f>'L&amp;R Bal - Reference'!J28</f>
        <v>1146.87691</v>
      </c>
      <c r="D23" s="165">
        <f>'L&amp;R Bal - Reference'!$S28</f>
        <v>982.74416425490051</v>
      </c>
      <c r="E23" s="165">
        <f>'L&amp;R Bal - Electrification'!$S28</f>
        <v>338.1173080134364</v>
      </c>
      <c r="F23" s="165">
        <f>'L&amp;R Bal - A Ceiling Price'!$S28</f>
        <v>978.85210494177772</v>
      </c>
      <c r="G23" s="165">
        <f>'L&amp;R Bal - B Floor Price'!$S28</f>
        <v>987.51393505786712</v>
      </c>
      <c r="H23" s="165">
        <f>'L&amp;R Bal - C Limited Emissions'!$T28</f>
        <v>930.98545995614393</v>
      </c>
      <c r="I23" s="165">
        <f>'L&amp;R Bal - D RNG NA'!$S28</f>
        <v>982.74416425490051</v>
      </c>
      <c r="J23" s="165">
        <f>'L&amp;R Bal - E HHP Policy'!$T28</f>
        <v>857.10290581356014</v>
      </c>
      <c r="K23" s="165">
        <f>'L&amp;R Bal - F No Gas Growth'!$S28</f>
        <v>859.3477271269785</v>
      </c>
      <c r="L23" s="165">
        <f>'L&amp;R Bal - G High Gas'!$S28</f>
        <v>989.06790384518013</v>
      </c>
    </row>
    <row r="24" spans="2:12" x14ac:dyDescent="0.25">
      <c r="B24" s="96" t="s">
        <v>40</v>
      </c>
      <c r="C24" s="193">
        <f>'L&amp;R Bal - Reference'!J29</f>
        <v>1155.0855800000002</v>
      </c>
      <c r="D24" s="165">
        <f>'L&amp;R Bal - Reference'!$S29</f>
        <v>985.0432358376205</v>
      </c>
      <c r="E24" s="165">
        <f>'L&amp;R Bal - Electrification'!$S29</f>
        <v>317.63216739343591</v>
      </c>
      <c r="F24" s="165">
        <f>'L&amp;R Bal - A Ceiling Price'!$S29</f>
        <v>981.0822957734996</v>
      </c>
      <c r="G24" s="165">
        <f>'L&amp;R Bal - B Floor Price'!$S29</f>
        <v>989.84854280710658</v>
      </c>
      <c r="H24" s="165">
        <f>'L&amp;R Bal - C Limited Emissions'!$T29</f>
        <v>932.72785882025767</v>
      </c>
      <c r="I24" s="165">
        <f>'L&amp;R Bal - D RNG NA'!$S29</f>
        <v>985.0432358376205</v>
      </c>
      <c r="J24" s="165">
        <f>'L&amp;R Bal - E HHP Policy'!$T29</f>
        <v>854.41986153058588</v>
      </c>
      <c r="K24" s="165">
        <f>'L&amp;R Bal - F No Gas Growth'!$S29</f>
        <v>854.25899709739178</v>
      </c>
      <c r="L24" s="165">
        <f>'L&amp;R Bal - G High Gas'!$S29</f>
        <v>991.64725993999934</v>
      </c>
    </row>
    <row r="25" spans="2:12" x14ac:dyDescent="0.25">
      <c r="B25" s="96" t="s">
        <v>42</v>
      </c>
      <c r="C25" s="193">
        <f>'L&amp;R Bal - Reference'!J30</f>
        <v>1162.3530800000001</v>
      </c>
      <c r="D25" s="165">
        <f>'L&amp;R Bal - Reference'!$S30</f>
        <v>986.0461665607495</v>
      </c>
      <c r="E25" s="165">
        <f>'L&amp;R Bal - Electrification'!$S30</f>
        <v>295.41624579305005</v>
      </c>
      <c r="F25" s="165">
        <f>'L&amp;R Bal - A Ceiling Price'!$S30</f>
        <v>982.02072874134058</v>
      </c>
      <c r="G25" s="165">
        <f>'L&amp;R Bal - B Floor Price'!$S30</f>
        <v>990.88944170332024</v>
      </c>
      <c r="H25" s="165">
        <f>'L&amp;R Bal - C Limited Emissions'!$T30</f>
        <v>933.14959662631259</v>
      </c>
      <c r="I25" s="165">
        <f>'L&amp;R Bal - D RNG NA'!$S30</f>
        <v>986.0461665607495</v>
      </c>
      <c r="J25" s="165">
        <f>'L&amp;R Bal - E HHP Policy'!$T30</f>
        <v>850.84457938390699</v>
      </c>
      <c r="K25" s="165">
        <f>'L&amp;R Bal - F No Gas Growth'!$S30</f>
        <v>848.14935981049507</v>
      </c>
      <c r="L25" s="165">
        <f>'L&amp;R Bal - G High Gas'!$S30</f>
        <v>993.01555257551058</v>
      </c>
    </row>
    <row r="26" spans="2:12" x14ac:dyDescent="0.25">
      <c r="B26" s="96" t="s">
        <v>43</v>
      </c>
      <c r="C26" s="193">
        <f>'L&amp;R Bal - Reference'!J31</f>
        <v>1169.36942</v>
      </c>
      <c r="D26" s="165">
        <f>'L&amp;R Bal - Reference'!$S31</f>
        <v>988.42269596964161</v>
      </c>
      <c r="E26" s="165">
        <f>'L&amp;R Bal - Electrification'!$S31</f>
        <v>279.90914809378341</v>
      </c>
      <c r="F26" s="165">
        <f>'L&amp;R Bal - A Ceiling Price'!$S31</f>
        <v>984.34793538633551</v>
      </c>
      <c r="G26" s="165">
        <f>'L&amp;R Bal - B Floor Price'!$S31</f>
        <v>993.28445408717312</v>
      </c>
      <c r="H26" s="165">
        <f>'L&amp;R Bal - C Limited Emissions'!$T31</f>
        <v>935.16041626604385</v>
      </c>
      <c r="I26" s="165">
        <f>'L&amp;R Bal - D RNG NA'!$S31</f>
        <v>988.42269596964161</v>
      </c>
      <c r="J26" s="165">
        <f>'L&amp;R Bal - E HHP Policy'!$T31</f>
        <v>848.735912163889</v>
      </c>
      <c r="K26" s="165">
        <f>'L&amp;R Bal - F No Gas Growth'!$S31</f>
        <v>843.37672026851817</v>
      </c>
      <c r="L26" s="165">
        <f>'L&amp;R Bal - G High Gas'!$S31</f>
        <v>995.55286652816847</v>
      </c>
    </row>
    <row r="27" spans="2:12" x14ac:dyDescent="0.25">
      <c r="B27" s="96" t="s">
        <v>44</v>
      </c>
      <c r="C27" s="193">
        <f>'L&amp;R Bal - Reference'!J32</f>
        <v>1175.3373799999999</v>
      </c>
      <c r="D27" s="165">
        <f>'L&amp;R Bal - Reference'!$S32</f>
        <v>988.3812183707787</v>
      </c>
      <c r="E27" s="165">
        <f>'L&amp;R Bal - Electrification'!$S32</f>
        <v>258.44853498537964</v>
      </c>
      <c r="F27" s="165">
        <f>'L&amp;R Bal - A Ceiling Price'!$S32</f>
        <v>984.22132542293866</v>
      </c>
      <c r="G27" s="165">
        <f>'L&amp;R Bal - B Floor Price'!$S32</f>
        <v>993.30787250842229</v>
      </c>
      <c r="H27" s="165">
        <f>'L&amp;R Bal - C Limited Emissions'!$T32</f>
        <v>934.29802495120771</v>
      </c>
      <c r="I27" s="165">
        <f>'L&amp;R Bal - D RNG NA'!$S32</f>
        <v>988.3812183707787</v>
      </c>
      <c r="J27" s="165">
        <f>'L&amp;R Bal - E HHP Policy'!$T32</f>
        <v>844.10995523290899</v>
      </c>
      <c r="K27" s="165">
        <f>'L&amp;R Bal - F No Gas Growth'!$S32</f>
        <v>836.82544322182116</v>
      </c>
      <c r="L27" s="165">
        <f>'L&amp;R Bal - G High Gas'!$S32</f>
        <v>995.94805801451218</v>
      </c>
    </row>
    <row r="28" spans="2:12" x14ac:dyDescent="0.25">
      <c r="B28" s="96" t="s">
        <v>45</v>
      </c>
      <c r="C28" s="193">
        <f>'L&amp;R Bal - Reference'!J33</f>
        <v>1182.8938000000001</v>
      </c>
      <c r="D28" s="165">
        <f>'L&amp;R Bal - Reference'!$S33</f>
        <v>992.11458349625264</v>
      </c>
      <c r="E28" s="165">
        <f>'L&amp;R Bal - Electrification'!$S33</f>
        <v>250.15142958024899</v>
      </c>
      <c r="F28" s="165">
        <f>'L&amp;R Bal - A Ceiling Price'!$S33</f>
        <v>987.90921808427379</v>
      </c>
      <c r="G28" s="165">
        <f>'L&amp;R Bal - B Floor Price'!$S33</f>
        <v>997.17519605089001</v>
      </c>
      <c r="H28" s="165">
        <f>'L&amp;R Bal - C Limited Emissions'!$T33</f>
        <v>937.59415606019752</v>
      </c>
      <c r="I28" s="165">
        <f>'L&amp;R Bal - D RNG NA'!$S33</f>
        <v>992.11458349625264</v>
      </c>
      <c r="J28" s="165">
        <f>'L&amp;R Bal - E HHP Policy'!$T33</f>
        <v>843.27553684227053</v>
      </c>
      <c r="K28" s="165">
        <f>'L&amp;R Bal - F No Gas Growth'!$S33</f>
        <v>833.50514336171011</v>
      </c>
      <c r="L28" s="165">
        <f>'L&amp;R Bal - G High Gas'!$S33</f>
        <v>999.74044728795934</v>
      </c>
    </row>
    <row r="29" spans="2:12" x14ac:dyDescent="0.25">
      <c r="B29" s="96" t="s">
        <v>46</v>
      </c>
      <c r="C29" s="193">
        <f>'L&amp;R Bal - Reference'!J34</f>
        <v>1189.35995</v>
      </c>
      <c r="D29" s="165">
        <f>'L&amp;R Bal - Reference'!$S34</f>
        <v>994.53136605542625</v>
      </c>
      <c r="E29" s="165">
        <f>'L&amp;R Bal - Electrification'!$S34</f>
        <v>240.64999800377882</v>
      </c>
      <c r="F29" s="165">
        <f>'L&amp;R Bal - A Ceiling Price'!$S34</f>
        <v>990.27790202076358</v>
      </c>
      <c r="G29" s="165">
        <f>'L&amp;R Bal - B Floor Price'!$S34</f>
        <v>999.69552928897861</v>
      </c>
      <c r="H29" s="165">
        <f>'L&amp;R Bal - C Limited Emissions'!$T34</f>
        <v>939.53730620266163</v>
      </c>
      <c r="I29" s="165">
        <f>'L&amp;R Bal - D RNG NA'!$S34</f>
        <v>994.53136605542625</v>
      </c>
      <c r="J29" s="165">
        <f>'L&amp;R Bal - E HHP Policy'!$T34</f>
        <v>841.64853815753327</v>
      </c>
      <c r="K29" s="165">
        <f>'L&amp;R Bal - F No Gas Growth'!$S34</f>
        <v>829.28375922823932</v>
      </c>
      <c r="L29" s="165">
        <f>'L&amp;R Bal - G High Gas'!$S34</f>
        <v>1002.2555063808143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12" sqref="C12:G12"/>
    </sheetView>
  </sheetViews>
  <sheetFormatPr defaultColWidth="8.7109375" defaultRowHeight="18.75" x14ac:dyDescent="0.3"/>
  <cols>
    <col min="1" max="1" width="9.140625" style="58" customWidth="1"/>
    <col min="2" max="2" width="30.7109375" style="86" customWidth="1"/>
    <col min="3" max="7" width="15" style="58" customWidth="1"/>
    <col min="8" max="8" width="28.28515625" style="217" customWidth="1"/>
    <col min="9" max="16384" width="8.7109375" style="86"/>
  </cols>
  <sheetData>
    <row r="1" spans="1:8" ht="19.5" thickBot="1" x14ac:dyDescent="0.35"/>
    <row r="2" spans="1:8" ht="21" x14ac:dyDescent="0.35">
      <c r="A2" s="220"/>
      <c r="B2" s="221"/>
      <c r="C2" s="222" t="s">
        <v>113</v>
      </c>
      <c r="D2" s="222" t="s">
        <v>114</v>
      </c>
      <c r="E2" s="222" t="s">
        <v>115</v>
      </c>
      <c r="F2" s="222" t="s">
        <v>116</v>
      </c>
      <c r="G2" s="223" t="s">
        <v>117</v>
      </c>
      <c r="H2" s="224" t="s">
        <v>137</v>
      </c>
    </row>
    <row r="3" spans="1:8" ht="21" x14ac:dyDescent="0.35">
      <c r="A3" s="225">
        <v>1</v>
      </c>
      <c r="B3" s="226" t="s">
        <v>118</v>
      </c>
      <c r="C3" s="227">
        <v>13</v>
      </c>
      <c r="D3" s="227">
        <v>14</v>
      </c>
      <c r="E3" s="227">
        <v>10</v>
      </c>
      <c r="F3" s="227">
        <v>7</v>
      </c>
      <c r="G3" s="228">
        <v>10</v>
      </c>
      <c r="H3" s="229" t="s">
        <v>139</v>
      </c>
    </row>
    <row r="4" spans="1:8" ht="21" x14ac:dyDescent="0.35">
      <c r="A4" s="225">
        <v>2</v>
      </c>
      <c r="B4" s="226" t="s">
        <v>119</v>
      </c>
      <c r="C4" s="227">
        <v>18</v>
      </c>
      <c r="D4" s="227">
        <v>18</v>
      </c>
      <c r="E4" s="227">
        <v>10</v>
      </c>
      <c r="F4" s="227">
        <v>18</v>
      </c>
      <c r="G4" s="228">
        <v>10</v>
      </c>
      <c r="H4" s="229" t="s">
        <v>138</v>
      </c>
    </row>
    <row r="5" spans="1:8" ht="21" x14ac:dyDescent="0.35">
      <c r="A5" s="225" t="s">
        <v>101</v>
      </c>
      <c r="B5" s="226" t="s">
        <v>100</v>
      </c>
      <c r="C5" s="227">
        <v>15</v>
      </c>
      <c r="D5" s="227">
        <v>16</v>
      </c>
      <c r="E5" s="227">
        <v>10</v>
      </c>
      <c r="F5" s="227">
        <v>8</v>
      </c>
      <c r="G5" s="228">
        <v>10</v>
      </c>
      <c r="H5" s="229" t="s">
        <v>139</v>
      </c>
    </row>
    <row r="6" spans="1:8" ht="21" x14ac:dyDescent="0.35">
      <c r="A6" s="225" t="s">
        <v>102</v>
      </c>
      <c r="B6" s="226" t="s">
        <v>108</v>
      </c>
      <c r="C6" s="227">
        <v>12</v>
      </c>
      <c r="D6" s="227">
        <v>12</v>
      </c>
      <c r="E6" s="227">
        <v>10</v>
      </c>
      <c r="F6" s="227">
        <v>5</v>
      </c>
      <c r="G6" s="228">
        <v>10</v>
      </c>
      <c r="H6" s="229" t="s">
        <v>139</v>
      </c>
    </row>
    <row r="7" spans="1:8" ht="21" x14ac:dyDescent="0.35">
      <c r="A7" s="225" t="s">
        <v>103</v>
      </c>
      <c r="B7" s="226" t="s">
        <v>109</v>
      </c>
      <c r="C7" s="227">
        <v>18</v>
      </c>
      <c r="D7" s="227">
        <v>18</v>
      </c>
      <c r="E7" s="227">
        <v>10</v>
      </c>
      <c r="F7" s="227">
        <v>18</v>
      </c>
      <c r="G7" s="228">
        <v>10</v>
      </c>
      <c r="H7" s="229" t="s">
        <v>139</v>
      </c>
    </row>
    <row r="8" spans="1:8" ht="21" x14ac:dyDescent="0.35">
      <c r="A8" s="225" t="s">
        <v>104</v>
      </c>
      <c r="B8" s="226" t="s">
        <v>120</v>
      </c>
      <c r="C8" s="227">
        <v>13</v>
      </c>
      <c r="D8" s="227">
        <v>14</v>
      </c>
      <c r="E8" s="227">
        <v>10</v>
      </c>
      <c r="F8" s="227">
        <v>7</v>
      </c>
      <c r="G8" s="228">
        <v>10</v>
      </c>
      <c r="H8" s="229" t="s">
        <v>139</v>
      </c>
    </row>
    <row r="9" spans="1:8" ht="21" x14ac:dyDescent="0.35">
      <c r="A9" s="225" t="s">
        <v>105</v>
      </c>
      <c r="B9" s="226" t="s">
        <v>110</v>
      </c>
      <c r="C9" s="227">
        <v>11</v>
      </c>
      <c r="D9" s="227">
        <v>12</v>
      </c>
      <c r="E9" s="227">
        <v>10</v>
      </c>
      <c r="F9" s="227">
        <v>1</v>
      </c>
      <c r="G9" s="228">
        <v>10</v>
      </c>
      <c r="H9" s="229" t="s">
        <v>140</v>
      </c>
    </row>
    <row r="10" spans="1:8" ht="21" x14ac:dyDescent="0.35">
      <c r="A10" s="225" t="s">
        <v>106</v>
      </c>
      <c r="B10" s="226" t="s">
        <v>111</v>
      </c>
      <c r="C10" s="227">
        <v>13</v>
      </c>
      <c r="D10" s="227">
        <v>13</v>
      </c>
      <c r="E10" s="227">
        <v>10</v>
      </c>
      <c r="F10" s="227">
        <v>0</v>
      </c>
      <c r="G10" s="228">
        <v>10</v>
      </c>
      <c r="H10" s="229" t="s">
        <v>141</v>
      </c>
    </row>
    <row r="11" spans="1:8" ht="21.75" thickBot="1" x14ac:dyDescent="0.4">
      <c r="A11" s="230" t="s">
        <v>107</v>
      </c>
      <c r="B11" s="231" t="s">
        <v>112</v>
      </c>
      <c r="C11" s="232">
        <v>14</v>
      </c>
      <c r="D11" s="232">
        <v>15</v>
      </c>
      <c r="E11" s="232">
        <v>10</v>
      </c>
      <c r="F11" s="232">
        <v>8</v>
      </c>
      <c r="G11" s="233">
        <v>10</v>
      </c>
      <c r="H11" s="234" t="s">
        <v>139</v>
      </c>
    </row>
    <row r="12" spans="1:8" ht="21.75" thickBot="1" x14ac:dyDescent="0.4">
      <c r="A12" s="230"/>
      <c r="B12" s="231" t="s">
        <v>149</v>
      </c>
      <c r="C12" s="232">
        <f>C10</f>
        <v>13</v>
      </c>
      <c r="D12" s="232">
        <f t="shared" ref="D12:G12" si="0">D10</f>
        <v>13</v>
      </c>
      <c r="E12" s="232">
        <f t="shared" si="0"/>
        <v>10</v>
      </c>
      <c r="F12" s="232">
        <f t="shared" si="0"/>
        <v>0</v>
      </c>
      <c r="G12" s="232">
        <f t="shared" si="0"/>
        <v>10</v>
      </c>
      <c r="H12" s="234" t="s">
        <v>141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G370"/>
  <sheetViews>
    <sheetView topLeftCell="A55" workbookViewId="0">
      <selection activeCell="K13" sqref="K13"/>
    </sheetView>
  </sheetViews>
  <sheetFormatPr defaultColWidth="8.7109375" defaultRowHeight="15" x14ac:dyDescent="0.25"/>
  <cols>
    <col min="1" max="1" width="11.85546875" style="86" customWidth="1"/>
    <col min="2" max="2" width="16.85546875" style="113" customWidth="1"/>
    <col min="3" max="10" width="16.85546875" style="86" customWidth="1"/>
    <col min="11" max="11" width="16.85546875" style="113" customWidth="1"/>
    <col min="12" max="12" width="15.85546875" style="86" customWidth="1"/>
    <col min="13" max="13" width="15.42578125" style="58" customWidth="1"/>
    <col min="14" max="14" width="15.42578125" style="93" customWidth="1"/>
    <col min="15" max="15" width="29.5703125" style="93" customWidth="1"/>
    <col min="16" max="20" width="15.42578125" style="93" customWidth="1"/>
    <col min="21" max="22" width="15.42578125" style="86" customWidth="1"/>
    <col min="23" max="23" width="9.7109375" style="86" bestFit="1" customWidth="1"/>
    <col min="24" max="32" width="9.28515625" style="86" bestFit="1" customWidth="1"/>
    <col min="33" max="35" width="9.7109375" style="86" bestFit="1" customWidth="1"/>
    <col min="36" max="44" width="9.28515625" style="86" bestFit="1" customWidth="1"/>
    <col min="45" max="47" width="9.7109375" style="86" bestFit="1" customWidth="1"/>
    <col min="48" max="56" width="9.28515625" style="86" bestFit="1" customWidth="1"/>
    <col min="57" max="59" width="9.7109375" style="86" bestFit="1" customWidth="1"/>
    <col min="60" max="68" width="9.28515625" style="86" bestFit="1" customWidth="1"/>
    <col min="69" max="71" width="9.7109375" style="86" bestFit="1" customWidth="1"/>
    <col min="72" max="80" width="9.28515625" style="86" bestFit="1" customWidth="1"/>
    <col min="81" max="83" width="9.7109375" style="86" bestFit="1" customWidth="1"/>
    <col min="84" max="92" width="9.28515625" style="86" bestFit="1" customWidth="1"/>
    <col min="93" max="95" width="9.7109375" style="86" bestFit="1" customWidth="1"/>
    <col min="96" max="104" width="9.28515625" style="86" bestFit="1" customWidth="1"/>
    <col min="105" max="107" width="9.7109375" style="86" bestFit="1" customWidth="1"/>
    <col min="108" max="116" width="9.28515625" style="86" bestFit="1" customWidth="1"/>
    <col min="117" max="119" width="9.7109375" style="86" bestFit="1" customWidth="1"/>
    <col min="120" max="128" width="9.28515625" style="86" bestFit="1" customWidth="1"/>
    <col min="129" max="131" width="9.7109375" style="86" bestFit="1" customWidth="1"/>
    <col min="132" max="140" width="9.28515625" style="86" bestFit="1" customWidth="1"/>
    <col min="141" max="143" width="9.7109375" style="86" bestFit="1" customWidth="1"/>
    <col min="144" max="152" width="9.28515625" style="86" bestFit="1" customWidth="1"/>
    <col min="153" max="155" width="9.7109375" style="86" bestFit="1" customWidth="1"/>
    <col min="156" max="164" width="9.28515625" style="86" bestFit="1" customWidth="1"/>
    <col min="165" max="167" width="9.7109375" style="86" bestFit="1" customWidth="1"/>
    <col min="168" max="176" width="9.28515625" style="86" bestFit="1" customWidth="1"/>
    <col min="177" max="179" width="9.7109375" style="86" bestFit="1" customWidth="1"/>
    <col min="180" max="188" width="9.28515625" style="86" bestFit="1" customWidth="1"/>
    <col min="189" max="191" width="9.7109375" style="86" bestFit="1" customWidth="1"/>
    <col min="192" max="200" width="9.28515625" style="86" bestFit="1" customWidth="1"/>
    <col min="201" max="203" width="9.7109375" style="86" bestFit="1" customWidth="1"/>
    <col min="204" max="212" width="9.28515625" style="86" bestFit="1" customWidth="1"/>
    <col min="213" max="215" width="9.7109375" style="86" bestFit="1" customWidth="1"/>
    <col min="216" max="224" width="9.28515625" style="86" bestFit="1" customWidth="1"/>
    <col min="225" max="227" width="9.7109375" style="86" bestFit="1" customWidth="1"/>
    <col min="228" max="236" width="9.28515625" style="86" bestFit="1" customWidth="1"/>
    <col min="237" max="239" width="9.7109375" style="86" bestFit="1" customWidth="1"/>
    <col min="240" max="248" width="9.28515625" style="86" bestFit="1" customWidth="1"/>
    <col min="249" max="251" width="9.7109375" style="86" bestFit="1" customWidth="1"/>
    <col min="252" max="260" width="9.28515625" style="86" bestFit="1" customWidth="1"/>
    <col min="261" max="263" width="9.7109375" style="86" bestFit="1" customWidth="1"/>
    <col min="264" max="272" width="9.28515625" style="86" bestFit="1" customWidth="1"/>
    <col min="273" max="275" width="9.7109375" style="86" bestFit="1" customWidth="1"/>
    <col min="276" max="284" width="9.28515625" style="86" bestFit="1" customWidth="1"/>
    <col min="285" max="287" width="9.7109375" style="86" bestFit="1" customWidth="1"/>
    <col min="288" max="296" width="9.28515625" style="86" bestFit="1" customWidth="1"/>
    <col min="297" max="299" width="9.7109375" style="86" bestFit="1" customWidth="1"/>
    <col min="300" max="308" width="9.28515625" style="86" bestFit="1" customWidth="1"/>
    <col min="309" max="311" width="9.7109375" style="86" bestFit="1" customWidth="1"/>
    <col min="312" max="320" width="9.28515625" style="86" bestFit="1" customWidth="1"/>
    <col min="321" max="323" width="9.7109375" style="86" bestFit="1" customWidth="1"/>
    <col min="324" max="332" width="9.28515625" style="86" bestFit="1" customWidth="1"/>
    <col min="333" max="335" width="9.7109375" style="86" bestFit="1" customWidth="1"/>
    <col min="336" max="16384" width="8.7109375" style="86"/>
  </cols>
  <sheetData>
    <row r="1" spans="1:345" ht="21" x14ac:dyDescent="0.35">
      <c r="A1" s="54" t="s">
        <v>156</v>
      </c>
      <c r="M1" s="86"/>
      <c r="N1" s="113"/>
      <c r="O1" s="86"/>
      <c r="P1" s="86"/>
      <c r="Q1" s="86"/>
      <c r="R1" s="86"/>
      <c r="S1" s="86"/>
      <c r="T1" s="86"/>
    </row>
    <row r="2" spans="1:345" ht="38.25" thickBot="1" x14ac:dyDescent="0.35">
      <c r="A2" s="235"/>
      <c r="B2" s="236" t="s">
        <v>96</v>
      </c>
      <c r="C2" s="237" t="s">
        <v>145</v>
      </c>
      <c r="D2" s="236" t="s">
        <v>142</v>
      </c>
      <c r="E2" s="236" t="s">
        <v>143</v>
      </c>
      <c r="F2" s="236" t="s">
        <v>144</v>
      </c>
      <c r="G2" s="236" t="s">
        <v>146</v>
      </c>
      <c r="H2" s="236" t="s">
        <v>157</v>
      </c>
      <c r="I2" s="236" t="s">
        <v>158</v>
      </c>
      <c r="J2" s="236" t="s">
        <v>159</v>
      </c>
      <c r="K2" s="86"/>
      <c r="M2" s="113"/>
      <c r="N2" s="86"/>
      <c r="O2" s="86"/>
      <c r="P2" s="86"/>
      <c r="Q2" s="86"/>
      <c r="R2" s="86"/>
      <c r="S2" s="86"/>
      <c r="T2" s="86"/>
    </row>
    <row r="3" spans="1:345" ht="24.75" customHeight="1" x14ac:dyDescent="0.35">
      <c r="A3" s="238" t="s">
        <v>14</v>
      </c>
      <c r="B3" s="239">
        <f>SUM('L&amp;R Bal - Reference'!$Y$8:$AE$8)</f>
        <v>0</v>
      </c>
      <c r="C3" s="239">
        <f>SUM('L&amp;R Bal - Electrification'!Y8:AE8)</f>
        <v>2.9178082191780823</v>
      </c>
      <c r="D3" s="239">
        <f>SUM('L&amp;R Bal - A Ceiling Price'!Y8:AE8)</f>
        <v>2.9178082191780823</v>
      </c>
      <c r="E3" s="239">
        <f>SUM('L&amp;R Bal - B Floor Price'!Y8:AE8)</f>
        <v>0</v>
      </c>
      <c r="F3" s="239">
        <f>SUM('L&amp;R Bal - C Limited Emissions'!$Z8:$AF8)</f>
        <v>2.9178082191780823</v>
      </c>
      <c r="G3" s="239">
        <f>SUM('L&amp;R Bal - D RNG NA'!$Y8:$AE8)</f>
        <v>0</v>
      </c>
      <c r="H3" s="239">
        <f>SUM('L&amp;R Bal - E HHP Policy'!$Z8:$AF8)</f>
        <v>0</v>
      </c>
      <c r="I3" s="239">
        <f>SUM('L&amp;R Bal - F No Gas Growth'!$Y8:$AE8)</f>
        <v>0</v>
      </c>
      <c r="J3" s="239">
        <f>SUM('L&amp;R Bal - G High Gas'!$Y8:$AE8)</f>
        <v>0</v>
      </c>
      <c r="K3" s="86"/>
      <c r="M3" s="240"/>
      <c r="N3" s="221"/>
      <c r="O3" s="55" t="s">
        <v>56</v>
      </c>
      <c r="P3" s="55" t="s">
        <v>57</v>
      </c>
      <c r="Q3" s="55" t="s">
        <v>58</v>
      </c>
      <c r="R3" s="55" t="s">
        <v>59</v>
      </c>
      <c r="S3" s="55" t="s">
        <v>60</v>
      </c>
      <c r="T3" s="55" t="s">
        <v>86</v>
      </c>
      <c r="U3" s="56" t="s">
        <v>62</v>
      </c>
    </row>
    <row r="4" spans="1:345" ht="24.75" customHeight="1" x14ac:dyDescent="0.35">
      <c r="A4" s="238" t="s">
        <v>15</v>
      </c>
      <c r="B4" s="239">
        <f>SUM('L&amp;R Bal - Reference'!Y9:AE9)</f>
        <v>0.82191780821917804</v>
      </c>
      <c r="C4" s="239">
        <f>SUM('L&amp;R Bal - Electrification'!Y9:AE9)</f>
        <v>6.8643835616438356</v>
      </c>
      <c r="D4" s="239">
        <f>SUM('L&amp;R Bal - A Ceiling Price'!Y9:AE9)</f>
        <v>6.8643835616438356</v>
      </c>
      <c r="E4" s="239">
        <f>SUM('L&amp;R Bal - B Floor Price'!Y9:AE9)</f>
        <v>0.82191780821917804</v>
      </c>
      <c r="F4" s="239">
        <f>SUM('L&amp;R Bal - C Limited Emissions'!$Z9:$AF9)</f>
        <v>6.8643835616438356</v>
      </c>
      <c r="G4" s="239">
        <f>SUM('L&amp;R Bal - D RNG NA'!$Y9:$AE9)</f>
        <v>0.82191780821917804</v>
      </c>
      <c r="H4" s="239">
        <f>SUM('L&amp;R Bal - E HHP Policy'!$Z9:$AF9)</f>
        <v>0.82191780821917804</v>
      </c>
      <c r="I4" s="239">
        <f>SUM('L&amp;R Bal - F No Gas Growth'!$Y9:$AE9)</f>
        <v>0.82191780821917804</v>
      </c>
      <c r="J4" s="239">
        <f>SUM('L&amp;R Bal - G High Gas'!$Y9:$AE9)</f>
        <v>2.3643835616438356</v>
      </c>
      <c r="K4" s="86"/>
      <c r="M4" s="241">
        <v>1</v>
      </c>
      <c r="N4" s="226" t="s">
        <v>118</v>
      </c>
      <c r="O4" s="242"/>
      <c r="P4" s="242"/>
      <c r="Q4" s="242"/>
      <c r="R4" s="242"/>
      <c r="S4" s="242"/>
      <c r="T4" s="242"/>
      <c r="U4" s="243">
        <v>0</v>
      </c>
    </row>
    <row r="5" spans="1:345" ht="24.75" customHeight="1" x14ac:dyDescent="0.35">
      <c r="A5" s="238" t="s">
        <v>16</v>
      </c>
      <c r="B5" s="239">
        <f>SUM('L&amp;R Bal - Reference'!Y10:AE10)</f>
        <v>0.82191780821917804</v>
      </c>
      <c r="C5" s="239">
        <f>SUM('L&amp;R Bal - Electrification'!Y10:AE10)</f>
        <v>7.2958904109589042</v>
      </c>
      <c r="D5" s="239">
        <f>SUM('L&amp;R Bal - A Ceiling Price'!Y10:AE10)</f>
        <v>7.2958904109589042</v>
      </c>
      <c r="E5" s="239">
        <f>SUM('L&amp;R Bal - B Floor Price'!Y10:AE10)</f>
        <v>0.82191780821917804</v>
      </c>
      <c r="F5" s="239">
        <f>SUM('L&amp;R Bal - C Limited Emissions'!$Z10:$AF10)</f>
        <v>7.2958904109589042</v>
      </c>
      <c r="G5" s="239">
        <f>SUM('L&amp;R Bal - D RNG NA'!$Y10:$AE10)</f>
        <v>0.82191780821917804</v>
      </c>
      <c r="H5" s="239">
        <f>SUM('L&amp;R Bal - E HHP Policy'!$Z10:$AF10)</f>
        <v>0.82191780821917804</v>
      </c>
      <c r="I5" s="239">
        <f>SUM('L&amp;R Bal - F No Gas Growth'!$Y10:$AE10)</f>
        <v>0.82191780821917804</v>
      </c>
      <c r="J5" s="239">
        <f>SUM('L&amp;R Bal - G High Gas'!$Y10:$AE10)</f>
        <v>2.3643835616438356</v>
      </c>
      <c r="K5" s="86"/>
      <c r="M5" s="241">
        <v>2</v>
      </c>
      <c r="N5" s="226" t="s">
        <v>119</v>
      </c>
      <c r="O5" s="242"/>
      <c r="P5" s="242"/>
      <c r="Q5" s="242"/>
      <c r="R5" s="242"/>
      <c r="S5" s="242"/>
      <c r="T5" s="242"/>
      <c r="U5" s="243"/>
    </row>
    <row r="6" spans="1:345" ht="24.75" customHeight="1" x14ac:dyDescent="0.35">
      <c r="A6" s="238" t="s">
        <v>17</v>
      </c>
      <c r="B6" s="239">
        <f>SUM('L&amp;R Bal - Reference'!Y11:AE11)</f>
        <v>0.82191780821917804</v>
      </c>
      <c r="C6" s="239">
        <f>SUM('L&amp;R Bal - Electrification'!Y11:AE11)</f>
        <v>8.4767123287671229</v>
      </c>
      <c r="D6" s="239">
        <f>SUM('L&amp;R Bal - A Ceiling Price'!Y11:AE11)</f>
        <v>8.4767123287671229</v>
      </c>
      <c r="E6" s="239">
        <f>SUM('L&amp;R Bal - B Floor Price'!Y11:AE11)</f>
        <v>0.82191780821917804</v>
      </c>
      <c r="F6" s="239">
        <f>SUM('L&amp;R Bal - C Limited Emissions'!$Z11:$AF11)</f>
        <v>8.4767123287671229</v>
      </c>
      <c r="G6" s="239">
        <f>SUM('L&amp;R Bal - D RNG NA'!$Y11:$AE11)</f>
        <v>0.82191780821917804</v>
      </c>
      <c r="H6" s="239">
        <f>SUM('L&amp;R Bal - E HHP Policy'!$Z11:$AF11)</f>
        <v>0.82191780821917804</v>
      </c>
      <c r="I6" s="239">
        <f>SUM('L&amp;R Bal - F No Gas Growth'!$Y11:$AE11)</f>
        <v>0.82191780821917804</v>
      </c>
      <c r="J6" s="239">
        <f>SUM('L&amp;R Bal - G High Gas'!$Y11:$AE11)</f>
        <v>2.7917808219178082</v>
      </c>
      <c r="K6" s="86"/>
      <c r="M6" s="241" t="s">
        <v>101</v>
      </c>
      <c r="N6" s="226" t="s">
        <v>100</v>
      </c>
      <c r="O6" s="242">
        <v>0</v>
      </c>
      <c r="P6" s="242">
        <v>0</v>
      </c>
      <c r="Q6" s="242"/>
      <c r="R6" s="242"/>
      <c r="S6" s="242">
        <v>0</v>
      </c>
      <c r="T6" s="242"/>
      <c r="U6" s="243">
        <v>0</v>
      </c>
    </row>
    <row r="7" spans="1:345" ht="24.75" customHeight="1" x14ac:dyDescent="0.35">
      <c r="A7" s="238" t="s">
        <v>18</v>
      </c>
      <c r="B7" s="239">
        <f>SUM('L&amp;R Bal - Reference'!Y12:AE12)</f>
        <v>0.82191780821917804</v>
      </c>
      <c r="C7" s="239">
        <f>SUM('L&amp;R Bal - Electrification'!Y12:AE12)</f>
        <v>9.4657534246575334</v>
      </c>
      <c r="D7" s="239">
        <f>SUM('L&amp;R Bal - A Ceiling Price'!Y12:AE12)</f>
        <v>9.4657534246575334</v>
      </c>
      <c r="E7" s="239">
        <f>SUM('L&amp;R Bal - B Floor Price'!Y12:AE12)</f>
        <v>0.82191780821917804</v>
      </c>
      <c r="F7" s="239">
        <f>SUM('L&amp;R Bal - C Limited Emissions'!$Z12:$AF12)</f>
        <v>9.4657534246575334</v>
      </c>
      <c r="G7" s="239">
        <f>SUM('L&amp;R Bal - D RNG NA'!$Y12:$AE12)</f>
        <v>0.82191780821917804</v>
      </c>
      <c r="H7" s="239">
        <f>SUM('L&amp;R Bal - E HHP Policy'!$Z12:$AF12)</f>
        <v>0.82191780821917804</v>
      </c>
      <c r="I7" s="239">
        <f>SUM('L&amp;R Bal - F No Gas Growth'!$Y12:$AE12)</f>
        <v>0.82191780821917804</v>
      </c>
      <c r="J7" s="239">
        <f>SUM('L&amp;R Bal - G High Gas'!$Y12:$AE12)</f>
        <v>3.506849315068493</v>
      </c>
      <c r="K7" s="86"/>
      <c r="M7" s="241" t="s">
        <v>102</v>
      </c>
      <c r="N7" s="226" t="s">
        <v>108</v>
      </c>
      <c r="O7" s="242"/>
      <c r="P7" s="242"/>
      <c r="Q7" s="242"/>
      <c r="R7" s="242"/>
      <c r="S7" s="242"/>
      <c r="T7" s="242"/>
      <c r="U7" s="243"/>
    </row>
    <row r="8" spans="1:345" ht="24.75" customHeight="1" x14ac:dyDescent="0.35">
      <c r="A8" s="238" t="s">
        <v>19</v>
      </c>
      <c r="B8" s="239">
        <f>SUM('L&amp;R Bal - Reference'!Y13:AE13)</f>
        <v>1.095890410958904</v>
      </c>
      <c r="C8" s="239">
        <f>SUM('L&amp;R Bal - Electrification'!Y13:AE13)</f>
        <v>10.276712328767122</v>
      </c>
      <c r="D8" s="239">
        <f>SUM('L&amp;R Bal - A Ceiling Price'!Y13:AE13)</f>
        <v>10.276712328767122</v>
      </c>
      <c r="E8" s="239">
        <f>SUM('L&amp;R Bal - B Floor Price'!Y13:AE13)</f>
        <v>1.095890410958904</v>
      </c>
      <c r="F8" s="239">
        <f>SUM('L&amp;R Bal - C Limited Emissions'!$Z13:$AF13)</f>
        <v>10.276712328767122</v>
      </c>
      <c r="G8" s="239">
        <f>SUM('L&amp;R Bal - D RNG NA'!$Y13:$AE13)</f>
        <v>1.095890410958904</v>
      </c>
      <c r="H8" s="239">
        <f>SUM('L&amp;R Bal - E HHP Policy'!$Z13:$AF13)</f>
        <v>1.095890410958904</v>
      </c>
      <c r="I8" s="239">
        <f>SUM('L&amp;R Bal - F No Gas Growth'!$Y13:$AE13)</f>
        <v>1.095890410958904</v>
      </c>
      <c r="J8" s="239">
        <f>SUM('L&amp;R Bal - G High Gas'!$Y13:$AE13)</f>
        <v>3.8383561643835615</v>
      </c>
      <c r="K8" s="86"/>
      <c r="M8" s="241" t="s">
        <v>103</v>
      </c>
      <c r="N8" s="226" t="s">
        <v>109</v>
      </c>
      <c r="O8" s="242">
        <v>0</v>
      </c>
      <c r="P8" s="242">
        <v>0</v>
      </c>
      <c r="Q8" s="242"/>
      <c r="R8" s="242"/>
      <c r="S8" s="242">
        <v>0</v>
      </c>
      <c r="T8" s="242"/>
      <c r="U8" s="243">
        <v>0</v>
      </c>
    </row>
    <row r="9" spans="1:345" ht="24.75" customHeight="1" x14ac:dyDescent="0.35">
      <c r="A9" s="238" t="s">
        <v>20</v>
      </c>
      <c r="B9" s="239">
        <f>SUM('L&amp;R Bal - Reference'!Y14:AE14)</f>
        <v>1.095890410958904</v>
      </c>
      <c r="C9" s="239">
        <f>SUM('L&amp;R Bal - Electrification'!Y14:AE14)</f>
        <v>10.336986301369862</v>
      </c>
      <c r="D9" s="239">
        <f>SUM('L&amp;R Bal - A Ceiling Price'!Y14:AE14)</f>
        <v>10.336986301369862</v>
      </c>
      <c r="E9" s="239">
        <f>SUM('L&amp;R Bal - B Floor Price'!Y14:AE14)</f>
        <v>1.095890410958904</v>
      </c>
      <c r="F9" s="239">
        <f>SUM('L&amp;R Bal - C Limited Emissions'!$Z14:$AF14)</f>
        <v>10.336986301369862</v>
      </c>
      <c r="G9" s="239">
        <f>SUM('L&amp;R Bal - D RNG NA'!$Y14:$AE14)</f>
        <v>1.095890410958904</v>
      </c>
      <c r="H9" s="239">
        <f>SUM('L&amp;R Bal - E HHP Policy'!$Z14:$AF14)</f>
        <v>1.095890410958904</v>
      </c>
      <c r="I9" s="239">
        <f>SUM('L&amp;R Bal - F No Gas Growth'!$Y14:$AE14)</f>
        <v>1.095890410958904</v>
      </c>
      <c r="J9" s="239">
        <f>SUM('L&amp;R Bal - G High Gas'!$Y14:$AE14)</f>
        <v>3.8986301369863017</v>
      </c>
      <c r="K9" s="86"/>
      <c r="M9" s="241" t="s">
        <v>104</v>
      </c>
      <c r="N9" s="226" t="s">
        <v>120</v>
      </c>
      <c r="O9" s="242"/>
      <c r="P9" s="242"/>
      <c r="Q9" s="242"/>
      <c r="R9" s="242"/>
      <c r="S9" s="242"/>
      <c r="T9" s="242"/>
      <c r="U9" s="243"/>
    </row>
    <row r="10" spans="1:345" ht="24.75" customHeight="1" x14ac:dyDescent="0.35">
      <c r="A10" s="238" t="s">
        <v>21</v>
      </c>
      <c r="B10" s="239">
        <f>SUM('L&amp;R Bal - Reference'!Y15:AE15)</f>
        <v>1.095890410958904</v>
      </c>
      <c r="C10" s="239">
        <f>SUM('L&amp;R Bal - Electrification'!Y15:AE15)</f>
        <v>11.084931506849315</v>
      </c>
      <c r="D10" s="239">
        <f>SUM('L&amp;R Bal - A Ceiling Price'!Y15:AE15)</f>
        <v>11.084931506849315</v>
      </c>
      <c r="E10" s="239">
        <f>SUM('L&amp;R Bal - B Floor Price'!Y15:AE15)</f>
        <v>1.095890410958904</v>
      </c>
      <c r="F10" s="239">
        <f>SUM('L&amp;R Bal - C Limited Emissions'!$Z15:$AF15)</f>
        <v>11.084931506849315</v>
      </c>
      <c r="G10" s="239">
        <f>SUM('L&amp;R Bal - D RNG NA'!$Y15:$AE15)</f>
        <v>1.095890410958904</v>
      </c>
      <c r="H10" s="239">
        <f>SUM('L&amp;R Bal - E HHP Policy'!$Z15:$AF15)</f>
        <v>1.095890410958904</v>
      </c>
      <c r="I10" s="239">
        <f>SUM('L&amp;R Bal - F No Gas Growth'!$Y15:$AE15)</f>
        <v>1.095890410958904</v>
      </c>
      <c r="J10" s="239">
        <f>SUM('L&amp;R Bal - G High Gas'!$Y15:$AE15)</f>
        <v>3.9616438356164383</v>
      </c>
      <c r="K10" s="86"/>
      <c r="M10" s="241" t="s">
        <v>105</v>
      </c>
      <c r="N10" s="226" t="s">
        <v>110</v>
      </c>
      <c r="O10" s="242"/>
      <c r="P10" s="242"/>
      <c r="Q10" s="242"/>
      <c r="R10" s="242"/>
      <c r="S10" s="242"/>
      <c r="T10" s="242"/>
      <c r="U10" s="243"/>
    </row>
    <row r="11" spans="1:345" ht="24.75" customHeight="1" x14ac:dyDescent="0.35">
      <c r="A11" s="238" t="s">
        <v>22</v>
      </c>
      <c r="B11" s="239">
        <f>SUM('L&amp;R Bal - Reference'!Y16:AE16)</f>
        <v>1.095890410958904</v>
      </c>
      <c r="C11" s="239">
        <f>SUM('L&amp;R Bal - Electrification'!Y16:AE16)</f>
        <v>11.147945205479452</v>
      </c>
      <c r="D11" s="239">
        <f>SUM('L&amp;R Bal - A Ceiling Price'!Y16:AE16)</f>
        <v>11.147945205479452</v>
      </c>
      <c r="E11" s="239">
        <f>SUM('L&amp;R Bal - B Floor Price'!Y16:AE16)</f>
        <v>1.095890410958904</v>
      </c>
      <c r="F11" s="239">
        <f>SUM('L&amp;R Bal - C Limited Emissions'!$Z16:$AF16)</f>
        <v>11.147945205479452</v>
      </c>
      <c r="G11" s="239">
        <f>SUM('L&amp;R Bal - D RNG NA'!$Y16:$AE16)</f>
        <v>1.095890410958904</v>
      </c>
      <c r="H11" s="239">
        <f>SUM('L&amp;R Bal - E HHP Policy'!$Z16:$AF16)</f>
        <v>1.095890410958904</v>
      </c>
      <c r="I11" s="239">
        <f>SUM('L&amp;R Bal - F No Gas Growth'!$Y16:$AE16)</f>
        <v>1.095890410958904</v>
      </c>
      <c r="J11" s="239">
        <f>SUM('L&amp;R Bal - G High Gas'!$Y16:$AE16)</f>
        <v>4.0246575342465754</v>
      </c>
      <c r="K11" s="86"/>
      <c r="M11" s="241" t="s">
        <v>106</v>
      </c>
      <c r="N11" s="226" t="s">
        <v>111</v>
      </c>
      <c r="O11" s="242"/>
      <c r="P11" s="242"/>
      <c r="Q11" s="242"/>
      <c r="R11" s="242"/>
      <c r="S11" s="242"/>
      <c r="T11" s="242"/>
      <c r="U11" s="243"/>
    </row>
    <row r="12" spans="1:345" ht="24.75" customHeight="1" thickBot="1" x14ac:dyDescent="0.4">
      <c r="A12" s="238" t="s">
        <v>23</v>
      </c>
      <c r="B12" s="239">
        <f>SUM('L&amp;R Bal - Reference'!Y17:AE17)</f>
        <v>1.3698630136986301</v>
      </c>
      <c r="C12" s="239">
        <f>SUM('L&amp;R Bal - Electrification'!Y17:AE17)</f>
        <v>11.758904109589041</v>
      </c>
      <c r="D12" s="239">
        <f>SUM('L&amp;R Bal - A Ceiling Price'!Y17:AE17)</f>
        <v>11.758904109589041</v>
      </c>
      <c r="E12" s="239">
        <f>SUM('L&amp;R Bal - B Floor Price'!Y17:AE17)</f>
        <v>1.3698630136986301</v>
      </c>
      <c r="F12" s="239">
        <f>SUM('L&amp;R Bal - C Limited Emissions'!$Z17:$AF17)</f>
        <v>11.758904109589041</v>
      </c>
      <c r="G12" s="239">
        <f>SUM('L&amp;R Bal - D RNG NA'!$Y17:$AE17)</f>
        <v>1.3698630136986301</v>
      </c>
      <c r="H12" s="239">
        <f>SUM('L&amp;R Bal - E HHP Policy'!$Z17:$AF17)</f>
        <v>1.3698630136986301</v>
      </c>
      <c r="I12" s="239">
        <f>SUM('L&amp;R Bal - F No Gas Growth'!$Y17:$AE17)</f>
        <v>1.3698630136986301</v>
      </c>
      <c r="J12" s="239">
        <f>SUM('L&amp;R Bal - G High Gas'!$Y17:$AE17)</f>
        <v>4.3616438356164382</v>
      </c>
      <c r="K12" s="86"/>
      <c r="M12" s="244" t="s">
        <v>107</v>
      </c>
      <c r="N12" s="231" t="s">
        <v>112</v>
      </c>
      <c r="O12" s="245"/>
      <c r="P12" s="245"/>
      <c r="Q12" s="245"/>
      <c r="R12" s="245"/>
      <c r="S12" s="245"/>
      <c r="T12" s="245"/>
      <c r="U12" s="246"/>
    </row>
    <row r="13" spans="1:345" ht="24.75" customHeight="1" thickBot="1" x14ac:dyDescent="0.35">
      <c r="A13" s="238" t="s">
        <v>24</v>
      </c>
      <c r="B13" s="239">
        <f>SUM('L&amp;R Bal - Reference'!Y18:AE18)</f>
        <v>1.3698630136986301</v>
      </c>
      <c r="C13" s="239">
        <f>SUM('L&amp;R Bal - Electrification'!Y18:AE18)</f>
        <v>11.824657534246574</v>
      </c>
      <c r="D13" s="239">
        <f>SUM('L&amp;R Bal - A Ceiling Price'!Y18:AE18)</f>
        <v>11.824657534246574</v>
      </c>
      <c r="E13" s="239">
        <f>SUM('L&amp;R Bal - B Floor Price'!Y18:AE18)</f>
        <v>1.3698630136986301</v>
      </c>
      <c r="F13" s="239">
        <f>SUM('L&amp;R Bal - C Limited Emissions'!$Z18:$AF18)</f>
        <v>11.824657534246574</v>
      </c>
      <c r="G13" s="239">
        <f>SUM('L&amp;R Bal - D RNG NA'!$Y18:$AE18)</f>
        <v>1.3698630136986301</v>
      </c>
      <c r="H13" s="239">
        <f>SUM('L&amp;R Bal - E HHP Policy'!$Z18:$AF18)</f>
        <v>1.3698630136986301</v>
      </c>
      <c r="I13" s="239">
        <f>SUM('L&amp;R Bal - F No Gas Growth'!$Y18:$AE18)</f>
        <v>1.3698630136986301</v>
      </c>
      <c r="J13" s="239">
        <f>SUM('L&amp;R Bal - G High Gas'!$Y18:$AE18)</f>
        <v>4.4273972602739722</v>
      </c>
      <c r="K13" s="86"/>
      <c r="M13" s="113"/>
      <c r="N13" s="86"/>
      <c r="O13" s="86"/>
      <c r="P13" s="86"/>
      <c r="Q13" s="86"/>
      <c r="R13" s="86"/>
      <c r="S13" s="86"/>
      <c r="T13" s="86"/>
    </row>
    <row r="14" spans="1:345" ht="24.75" customHeight="1" x14ac:dyDescent="0.3">
      <c r="A14" s="238" t="s">
        <v>25</v>
      </c>
      <c r="B14" s="239">
        <f>SUM('L&amp;R Bal - Reference'!Y19:AE19)</f>
        <v>1.3698630136986301</v>
      </c>
      <c r="C14" s="239">
        <f>SUM('L&amp;R Bal - Electrification'!Y19:AE19)</f>
        <v>12.167123287671233</v>
      </c>
      <c r="D14" s="239">
        <f>SUM('L&amp;R Bal - A Ceiling Price'!Y19:AE19)</f>
        <v>12.167123287671233</v>
      </c>
      <c r="E14" s="239">
        <f>SUM('L&amp;R Bal - B Floor Price'!Y19:AE19)</f>
        <v>1.3698630136986301</v>
      </c>
      <c r="F14" s="239">
        <f>SUM('L&amp;R Bal - C Limited Emissions'!$Z19:$AF19)</f>
        <v>12.167123287671233</v>
      </c>
      <c r="G14" s="239">
        <f>SUM('L&amp;R Bal - D RNG NA'!$Y19:$AE19)</f>
        <v>1.3698630136986301</v>
      </c>
      <c r="H14" s="239">
        <f>SUM('L&amp;R Bal - E HHP Policy'!$Z19:$AF19)</f>
        <v>1.3698630136986301</v>
      </c>
      <c r="I14" s="239">
        <f>SUM('L&amp;R Bal - F No Gas Growth'!$Y19:$AE19)</f>
        <v>1.3698630136986301</v>
      </c>
      <c r="J14" s="239">
        <f>SUM('L&amp;R Bal - G High Gas'!$Y19:$AE19)</f>
        <v>4.4958904109589044</v>
      </c>
      <c r="K14" s="86"/>
      <c r="M14" s="64"/>
      <c r="N14" s="216"/>
      <c r="O14" s="55" t="s">
        <v>56</v>
      </c>
      <c r="P14" s="55" t="s">
        <v>57</v>
      </c>
      <c r="Q14" s="55" t="s">
        <v>58</v>
      </c>
      <c r="R14" s="55" t="s">
        <v>59</v>
      </c>
      <c r="S14" s="55" t="s">
        <v>60</v>
      </c>
      <c r="T14" s="55" t="s">
        <v>86</v>
      </c>
      <c r="U14" s="56" t="s">
        <v>62</v>
      </c>
    </row>
    <row r="15" spans="1:345" s="216" customFormat="1" ht="24.75" customHeight="1" x14ac:dyDescent="0.3">
      <c r="A15" s="238" t="s">
        <v>26</v>
      </c>
      <c r="B15" s="239">
        <f>SUM('L&amp;R Bal - Reference'!Y20:AE20)</f>
        <v>1.3698630136986301</v>
      </c>
      <c r="C15" s="239">
        <f>SUM('L&amp;R Bal - Electrification'!Y20:AE20)</f>
        <v>12.016438356164382</v>
      </c>
      <c r="D15" s="239">
        <f>SUM('L&amp;R Bal - A Ceiling Price'!Y20:AE20)</f>
        <v>12.016438356164382</v>
      </c>
      <c r="E15" s="239">
        <f>SUM('L&amp;R Bal - B Floor Price'!Y20:AE20)</f>
        <v>1.3698630136986301</v>
      </c>
      <c r="F15" s="239">
        <f>SUM('L&amp;R Bal - C Limited Emissions'!$Z20:$AF20)</f>
        <v>12.016438356164382</v>
      </c>
      <c r="G15" s="239">
        <f>SUM('L&amp;R Bal - D RNG NA'!$Y20:$AE20)</f>
        <v>1.3698630136986301</v>
      </c>
      <c r="H15" s="239">
        <f>SUM('L&amp;R Bal - E HHP Policy'!$Z20:$AF20)</f>
        <v>1.3698630136986301</v>
      </c>
      <c r="I15" s="239">
        <f>SUM('L&amp;R Bal - F No Gas Growth'!$Y20:$AE20)</f>
        <v>1.3698630136986301</v>
      </c>
      <c r="J15" s="239">
        <f>SUM('L&amp;R Bal - G High Gas'!$Y20:$AE20)</f>
        <v>4.5643835616438357</v>
      </c>
      <c r="M15" s="247">
        <v>1</v>
      </c>
      <c r="N15" s="247">
        <v>2024</v>
      </c>
      <c r="O15" s="248">
        <f t="shared" ref="O15:T28" si="0">SUMIF($O$46:$O$369,$N15,P$46:P$369)</f>
        <v>2.9178082191780823</v>
      </c>
      <c r="P15" s="248">
        <f t="shared" si="0"/>
        <v>0</v>
      </c>
      <c r="Q15" s="248">
        <f t="shared" si="0"/>
        <v>8.2191780821917817</v>
      </c>
      <c r="R15" s="248">
        <f t="shared" si="0"/>
        <v>0</v>
      </c>
      <c r="S15" s="248">
        <f t="shared" si="0"/>
        <v>0</v>
      </c>
      <c r="T15" s="248">
        <f t="shared" si="0"/>
        <v>21.917808219178081</v>
      </c>
      <c r="U15" s="248">
        <f t="shared" ref="U15:U28" si="1">SUMIF($O$46:$O$369,$N15,V$47:V$370)</f>
        <v>0</v>
      </c>
    </row>
    <row r="16" spans="1:345" ht="24.75" customHeight="1" x14ac:dyDescent="0.3">
      <c r="A16" s="238" t="s">
        <v>27</v>
      </c>
      <c r="B16" s="239">
        <f>SUM('L&amp;R Bal - Reference'!Y21:AE21)</f>
        <v>1.6438356164383561</v>
      </c>
      <c r="C16" s="239">
        <f>SUM('L&amp;R Bal - Electrification'!Y21:AE21)</f>
        <v>12.416438356164383</v>
      </c>
      <c r="D16" s="239">
        <f>SUM('L&amp;R Bal - A Ceiling Price'!Y21:AE21)</f>
        <v>12.416438356164383</v>
      </c>
      <c r="E16" s="239">
        <f>SUM('L&amp;R Bal - B Floor Price'!Y21:AE21)</f>
        <v>1.6438356164383561</v>
      </c>
      <c r="F16" s="239">
        <f>SUM('L&amp;R Bal - C Limited Emissions'!$Z21:$AF21)</f>
        <v>12.416438356164383</v>
      </c>
      <c r="G16" s="239">
        <f>SUM('L&amp;R Bal - D RNG NA'!$Y21:$AE21)</f>
        <v>1.6438356164383561</v>
      </c>
      <c r="H16" s="239">
        <f>SUM('L&amp;R Bal - E HHP Policy'!$Z21:$AF21)</f>
        <v>1.6438356164383561</v>
      </c>
      <c r="I16" s="239">
        <f>SUM('L&amp;R Bal - F No Gas Growth'!$Y21:$AE21)</f>
        <v>1.6438356164383561</v>
      </c>
      <c r="J16" s="239">
        <f>SUM('L&amp;R Bal - G High Gas'!$Y21:$AE21)</f>
        <v>4.9095890410958898</v>
      </c>
      <c r="K16" s="216"/>
      <c r="L16" s="216"/>
      <c r="M16" s="247">
        <v>2</v>
      </c>
      <c r="N16" s="247">
        <v>2025</v>
      </c>
      <c r="O16" s="248">
        <f t="shared" si="0"/>
        <v>3.404109589041096</v>
      </c>
      <c r="P16" s="248">
        <f t="shared" si="0"/>
        <v>1.5424657534246575</v>
      </c>
      <c r="Q16" s="248">
        <f t="shared" si="0"/>
        <v>8.2191780821917817</v>
      </c>
      <c r="R16" s="248">
        <f t="shared" si="0"/>
        <v>2.7397260273972601</v>
      </c>
      <c r="S16" s="248">
        <f t="shared" si="0"/>
        <v>1.095890410958904</v>
      </c>
      <c r="T16" s="248">
        <f t="shared" si="0"/>
        <v>21.917808219178081</v>
      </c>
      <c r="U16" s="248">
        <f t="shared" si="1"/>
        <v>0.82191780821917804</v>
      </c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6"/>
      <c r="BJ16" s="176"/>
      <c r="BK16" s="176"/>
      <c r="BL16" s="176"/>
      <c r="BM16" s="176"/>
      <c r="BN16" s="176"/>
      <c r="BO16" s="176"/>
      <c r="BP16" s="176"/>
      <c r="BQ16" s="176"/>
      <c r="BR16" s="176"/>
      <c r="BS16" s="176"/>
      <c r="BT16" s="176"/>
      <c r="BU16" s="176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6"/>
      <c r="DU16" s="176"/>
      <c r="DV16" s="176"/>
      <c r="DW16" s="176"/>
      <c r="DX16" s="176"/>
      <c r="DY16" s="176"/>
      <c r="DZ16" s="176"/>
      <c r="EA16" s="176"/>
      <c r="EB16" s="176"/>
      <c r="EC16" s="176"/>
      <c r="ED16" s="176"/>
      <c r="EE16" s="176"/>
      <c r="EF16" s="176"/>
      <c r="EG16" s="176"/>
      <c r="EH16" s="176"/>
      <c r="EI16" s="176"/>
      <c r="EJ16" s="176"/>
      <c r="EK16" s="176"/>
      <c r="EL16" s="176"/>
      <c r="EM16" s="176"/>
      <c r="EN16" s="176"/>
      <c r="EO16" s="176"/>
      <c r="EP16" s="176"/>
      <c r="EQ16" s="176"/>
      <c r="ER16" s="176"/>
      <c r="ES16" s="176"/>
      <c r="ET16" s="176"/>
      <c r="EU16" s="176"/>
      <c r="EV16" s="176"/>
      <c r="EW16" s="176"/>
      <c r="EX16" s="176"/>
      <c r="EY16" s="176"/>
      <c r="EZ16" s="176"/>
      <c r="FA16" s="176"/>
      <c r="FB16" s="176"/>
      <c r="FC16" s="176"/>
      <c r="FD16" s="176"/>
      <c r="FE16" s="176"/>
      <c r="FF16" s="176"/>
      <c r="FG16" s="176"/>
      <c r="FH16" s="176"/>
      <c r="FI16" s="176"/>
      <c r="FJ16" s="176"/>
      <c r="FK16" s="176"/>
      <c r="FL16" s="176"/>
      <c r="FM16" s="176"/>
      <c r="FN16" s="176"/>
      <c r="FO16" s="176"/>
      <c r="FP16" s="176"/>
      <c r="FQ16" s="176"/>
      <c r="FR16" s="176"/>
      <c r="FS16" s="176"/>
      <c r="FT16" s="176"/>
      <c r="FU16" s="176"/>
      <c r="FV16" s="176"/>
      <c r="FW16" s="176"/>
      <c r="FX16" s="176"/>
      <c r="FY16" s="176"/>
      <c r="FZ16" s="176"/>
      <c r="GA16" s="176"/>
      <c r="GB16" s="176"/>
      <c r="GC16" s="176"/>
      <c r="GD16" s="176"/>
      <c r="GE16" s="176"/>
      <c r="GF16" s="176"/>
      <c r="GG16" s="176"/>
      <c r="GH16" s="176"/>
      <c r="GI16" s="176"/>
      <c r="GJ16" s="176"/>
      <c r="GK16" s="176"/>
      <c r="GL16" s="176"/>
      <c r="GM16" s="176"/>
      <c r="GN16" s="176"/>
      <c r="GO16" s="176"/>
      <c r="GP16" s="176"/>
      <c r="GQ16" s="176"/>
      <c r="GR16" s="176"/>
      <c r="GS16" s="176"/>
      <c r="GT16" s="176"/>
      <c r="GU16" s="176"/>
      <c r="GV16" s="176"/>
      <c r="GW16" s="176"/>
      <c r="GX16" s="176"/>
      <c r="GY16" s="176"/>
      <c r="GZ16" s="176"/>
      <c r="HA16" s="176"/>
      <c r="HB16" s="176"/>
      <c r="HC16" s="176"/>
      <c r="HD16" s="176"/>
      <c r="HE16" s="176"/>
      <c r="HF16" s="176"/>
      <c r="HG16" s="176"/>
      <c r="HH16" s="176"/>
      <c r="HI16" s="176"/>
      <c r="HJ16" s="176"/>
      <c r="HK16" s="176"/>
      <c r="HL16" s="176"/>
      <c r="HM16" s="176"/>
      <c r="HN16" s="176"/>
      <c r="HO16" s="176"/>
      <c r="HP16" s="176"/>
      <c r="HQ16" s="176"/>
      <c r="HR16" s="176"/>
      <c r="HS16" s="176"/>
      <c r="HT16" s="176"/>
      <c r="HU16" s="176"/>
      <c r="HV16" s="176"/>
      <c r="HW16" s="176"/>
      <c r="HX16" s="176"/>
      <c r="HY16" s="176"/>
      <c r="HZ16" s="176"/>
      <c r="IA16" s="176"/>
      <c r="IB16" s="176"/>
      <c r="IC16" s="176"/>
      <c r="ID16" s="176"/>
      <c r="IE16" s="176"/>
      <c r="IF16" s="176"/>
      <c r="IG16" s="176"/>
      <c r="IH16" s="176"/>
      <c r="II16" s="176"/>
      <c r="IJ16" s="176"/>
      <c r="IK16" s="176"/>
      <c r="IL16" s="176"/>
      <c r="IM16" s="176"/>
      <c r="IN16" s="176"/>
      <c r="IO16" s="176"/>
      <c r="IP16" s="176"/>
      <c r="IQ16" s="176"/>
      <c r="IR16" s="176"/>
      <c r="IS16" s="176"/>
      <c r="IT16" s="176"/>
      <c r="IU16" s="176"/>
      <c r="IV16" s="176"/>
      <c r="IW16" s="176"/>
      <c r="IX16" s="176"/>
      <c r="IY16" s="176"/>
      <c r="IZ16" s="176"/>
      <c r="JA16" s="176"/>
      <c r="JB16" s="176"/>
      <c r="JC16" s="176"/>
      <c r="JD16" s="176"/>
      <c r="JE16" s="176"/>
      <c r="JF16" s="176"/>
      <c r="JG16" s="176"/>
      <c r="JH16" s="176"/>
      <c r="JI16" s="176"/>
      <c r="JJ16" s="176"/>
      <c r="JK16" s="176"/>
      <c r="JL16" s="176"/>
      <c r="JM16" s="176"/>
      <c r="JN16" s="176"/>
      <c r="JO16" s="176"/>
      <c r="JP16" s="176"/>
      <c r="JQ16" s="176"/>
      <c r="JR16" s="176"/>
      <c r="JS16" s="176"/>
      <c r="JT16" s="176"/>
      <c r="JU16" s="176"/>
      <c r="JV16" s="176"/>
      <c r="JW16" s="176"/>
      <c r="JX16" s="176"/>
      <c r="JY16" s="176"/>
      <c r="JZ16" s="176"/>
      <c r="KA16" s="176"/>
      <c r="KB16" s="176"/>
      <c r="KC16" s="176"/>
      <c r="KD16" s="176"/>
      <c r="KE16" s="176"/>
      <c r="KF16" s="176"/>
      <c r="KG16" s="176"/>
      <c r="KH16" s="176"/>
      <c r="KI16" s="176"/>
      <c r="KJ16" s="176"/>
      <c r="KK16" s="176"/>
      <c r="KL16" s="176"/>
      <c r="KM16" s="176"/>
      <c r="KN16" s="176"/>
      <c r="KO16" s="176"/>
      <c r="KP16" s="176"/>
      <c r="KQ16" s="176"/>
      <c r="KR16" s="176"/>
      <c r="KS16" s="176"/>
      <c r="KT16" s="176"/>
      <c r="KU16" s="176"/>
      <c r="KV16" s="176"/>
      <c r="KW16" s="176"/>
      <c r="KX16" s="176"/>
      <c r="KY16" s="176"/>
      <c r="KZ16" s="176"/>
      <c r="LA16" s="176"/>
      <c r="LB16" s="176"/>
      <c r="LC16" s="176"/>
      <c r="LD16" s="176"/>
      <c r="LE16" s="176"/>
      <c r="LF16" s="176"/>
      <c r="LG16" s="176"/>
      <c r="LH16" s="176"/>
      <c r="LI16" s="176"/>
      <c r="LJ16" s="176"/>
      <c r="LK16" s="176"/>
      <c r="LL16" s="176"/>
      <c r="LM16" s="176"/>
      <c r="LN16" s="176"/>
      <c r="LO16" s="176"/>
      <c r="LP16" s="176"/>
      <c r="LQ16" s="176"/>
      <c r="LR16" s="176"/>
      <c r="LS16" s="176"/>
      <c r="LT16" s="176"/>
      <c r="LU16" s="176"/>
      <c r="LV16" s="176"/>
      <c r="LW16" s="176"/>
      <c r="LX16" s="176"/>
      <c r="LY16" s="176"/>
      <c r="LZ16" s="176"/>
      <c r="MA16" s="176"/>
      <c r="MB16" s="176"/>
      <c r="MC16" s="176"/>
      <c r="MD16" s="176"/>
      <c r="ME16" s="176"/>
      <c r="MF16" s="176"/>
      <c r="MG16" s="176"/>
    </row>
    <row r="17" spans="1:345" ht="24.75" customHeight="1" x14ac:dyDescent="0.3">
      <c r="A17" s="238" t="s">
        <v>28</v>
      </c>
      <c r="B17" s="239">
        <f>SUM('L&amp;R Bal - Reference'!Y22:AE22)</f>
        <v>1.6438356164383561</v>
      </c>
      <c r="C17" s="239">
        <f>SUM('L&amp;R Bal - Electrification'!Y22:AE22)</f>
        <v>12.295890410958904</v>
      </c>
      <c r="D17" s="239">
        <f>SUM('L&amp;R Bal - A Ceiling Price'!Y22:AE22)</f>
        <v>12.295890410958904</v>
      </c>
      <c r="E17" s="239">
        <f>SUM('L&amp;R Bal - B Floor Price'!Y22:AE22)</f>
        <v>1.6438356164383561</v>
      </c>
      <c r="F17" s="239">
        <f>SUM('L&amp;R Bal - C Limited Emissions'!$Z22:$AF22)</f>
        <v>12.295890410958904</v>
      </c>
      <c r="G17" s="239">
        <f>SUM('L&amp;R Bal - D RNG NA'!$Y22:$AE22)</f>
        <v>1.6438356164383561</v>
      </c>
      <c r="H17" s="239">
        <f>SUM('L&amp;R Bal - E HHP Policy'!$Z22:$AF22)</f>
        <v>1.6438356164383561</v>
      </c>
      <c r="I17" s="239">
        <f>SUM('L&amp;R Bal - F No Gas Growth'!$Y22:$AE22)</f>
        <v>1.6438356164383561</v>
      </c>
      <c r="J17" s="239">
        <f>SUM('L&amp;R Bal - G High Gas'!$Y22:$AE22)</f>
        <v>4.9808219178082194</v>
      </c>
      <c r="K17" s="216"/>
      <c r="L17" s="216"/>
      <c r="M17" s="247">
        <v>3</v>
      </c>
      <c r="N17" s="247">
        <v>2026</v>
      </c>
      <c r="O17" s="248">
        <f t="shared" si="0"/>
        <v>3.8356164383561646</v>
      </c>
      <c r="P17" s="248">
        <f t="shared" si="0"/>
        <v>1.5424657534246575</v>
      </c>
      <c r="Q17" s="248">
        <f t="shared" si="0"/>
        <v>8.2191780821917817</v>
      </c>
      <c r="R17" s="248">
        <f t="shared" si="0"/>
        <v>2.7397260273972601</v>
      </c>
      <c r="S17" s="248">
        <f t="shared" si="0"/>
        <v>1.095890410958904</v>
      </c>
      <c r="T17" s="248">
        <f t="shared" si="0"/>
        <v>21.917808219178081</v>
      </c>
      <c r="U17" s="248">
        <f t="shared" si="1"/>
        <v>0.82191780821917804</v>
      </c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  <c r="DT17" s="249"/>
      <c r="DU17" s="249"/>
      <c r="DV17" s="249"/>
      <c r="DW17" s="249"/>
      <c r="DX17" s="249"/>
      <c r="DY17" s="249"/>
      <c r="DZ17" s="249"/>
      <c r="EA17" s="249"/>
      <c r="EB17" s="249"/>
      <c r="EC17" s="249"/>
      <c r="ED17" s="249"/>
      <c r="EE17" s="249"/>
      <c r="EF17" s="249"/>
      <c r="EG17" s="249"/>
      <c r="EH17" s="249"/>
      <c r="EI17" s="249"/>
      <c r="EJ17" s="249"/>
      <c r="EK17" s="249"/>
      <c r="EL17" s="249"/>
      <c r="EM17" s="249"/>
      <c r="EN17" s="249"/>
      <c r="EO17" s="249"/>
      <c r="EP17" s="249"/>
      <c r="EQ17" s="249"/>
      <c r="ER17" s="249"/>
      <c r="ES17" s="249"/>
      <c r="ET17" s="249"/>
      <c r="EU17" s="249"/>
      <c r="EV17" s="249"/>
      <c r="EW17" s="249"/>
      <c r="EX17" s="249"/>
      <c r="EY17" s="249"/>
      <c r="EZ17" s="249"/>
      <c r="FA17" s="249"/>
      <c r="FB17" s="249"/>
      <c r="FC17" s="249"/>
      <c r="FD17" s="249"/>
      <c r="FE17" s="249"/>
      <c r="FF17" s="249"/>
      <c r="FG17" s="249"/>
      <c r="FH17" s="249"/>
      <c r="FI17" s="249"/>
      <c r="FJ17" s="249"/>
      <c r="FK17" s="249"/>
      <c r="FL17" s="249"/>
      <c r="FM17" s="249"/>
      <c r="FN17" s="249"/>
      <c r="FO17" s="249"/>
      <c r="FP17" s="249"/>
      <c r="FQ17" s="249"/>
      <c r="FR17" s="249"/>
      <c r="FS17" s="249"/>
      <c r="FT17" s="249"/>
      <c r="FU17" s="249"/>
      <c r="FV17" s="249"/>
      <c r="FW17" s="249"/>
      <c r="FX17" s="249"/>
      <c r="FY17" s="249"/>
      <c r="FZ17" s="249"/>
      <c r="GA17" s="249"/>
      <c r="GB17" s="249"/>
      <c r="GC17" s="249"/>
      <c r="GD17" s="249"/>
      <c r="GE17" s="249"/>
      <c r="GF17" s="249"/>
      <c r="GG17" s="249"/>
      <c r="GH17" s="249"/>
      <c r="GI17" s="249"/>
      <c r="GJ17" s="249"/>
      <c r="GK17" s="249"/>
      <c r="GL17" s="249"/>
      <c r="GM17" s="249"/>
      <c r="GN17" s="249"/>
      <c r="GO17" s="249"/>
      <c r="GP17" s="249"/>
      <c r="GQ17" s="249"/>
      <c r="GR17" s="249"/>
      <c r="GS17" s="249"/>
      <c r="GT17" s="249"/>
      <c r="GU17" s="249"/>
      <c r="GV17" s="249"/>
      <c r="GW17" s="249"/>
      <c r="GX17" s="249"/>
      <c r="GY17" s="249"/>
      <c r="GZ17" s="249"/>
      <c r="HA17" s="249"/>
      <c r="HB17" s="249"/>
      <c r="HC17" s="249"/>
      <c r="HD17" s="249"/>
      <c r="HE17" s="249"/>
      <c r="HF17" s="249"/>
      <c r="HG17" s="249"/>
      <c r="HH17" s="249"/>
      <c r="HI17" s="249"/>
      <c r="HJ17" s="249"/>
      <c r="HK17" s="249"/>
      <c r="HL17" s="249"/>
      <c r="HM17" s="249"/>
      <c r="HN17" s="249"/>
      <c r="HO17" s="249"/>
      <c r="HP17" s="249"/>
      <c r="HQ17" s="249"/>
      <c r="HR17" s="249"/>
      <c r="HS17" s="249"/>
      <c r="HT17" s="249"/>
      <c r="HU17" s="249"/>
      <c r="HV17" s="249"/>
      <c r="HW17" s="249"/>
      <c r="HX17" s="249"/>
      <c r="HY17" s="249"/>
      <c r="HZ17" s="249"/>
      <c r="IA17" s="249"/>
      <c r="IB17" s="249"/>
      <c r="IC17" s="249"/>
      <c r="ID17" s="249"/>
      <c r="IE17" s="249"/>
      <c r="IF17" s="249"/>
      <c r="IG17" s="249"/>
      <c r="IH17" s="249"/>
      <c r="II17" s="249"/>
      <c r="IJ17" s="249"/>
      <c r="IK17" s="249"/>
      <c r="IL17" s="249"/>
      <c r="IM17" s="249"/>
      <c r="IN17" s="249"/>
      <c r="IO17" s="249"/>
      <c r="IP17" s="249"/>
      <c r="IQ17" s="249"/>
      <c r="IR17" s="249"/>
      <c r="IS17" s="249"/>
      <c r="IT17" s="249"/>
      <c r="IU17" s="249"/>
      <c r="IV17" s="249"/>
      <c r="IW17" s="249"/>
      <c r="IX17" s="249"/>
      <c r="IY17" s="249"/>
      <c r="IZ17" s="249"/>
      <c r="JA17" s="249"/>
      <c r="JB17" s="249"/>
      <c r="JC17" s="249"/>
      <c r="JD17" s="249"/>
      <c r="JE17" s="249"/>
      <c r="JF17" s="249"/>
      <c r="JG17" s="249"/>
      <c r="JH17" s="249"/>
      <c r="JI17" s="249"/>
      <c r="JJ17" s="249"/>
      <c r="JK17" s="249"/>
      <c r="JL17" s="249"/>
      <c r="JM17" s="249"/>
      <c r="JN17" s="249"/>
      <c r="JO17" s="249"/>
      <c r="JP17" s="249"/>
      <c r="JQ17" s="249"/>
      <c r="JR17" s="249"/>
      <c r="JS17" s="249"/>
      <c r="JT17" s="249"/>
      <c r="JU17" s="249"/>
      <c r="JV17" s="249"/>
      <c r="JW17" s="249"/>
      <c r="JX17" s="249"/>
      <c r="JY17" s="249"/>
      <c r="JZ17" s="249"/>
      <c r="KA17" s="249"/>
      <c r="KB17" s="249"/>
      <c r="KC17" s="249"/>
      <c r="KD17" s="249"/>
      <c r="KE17" s="249"/>
      <c r="KF17" s="249"/>
      <c r="KG17" s="249"/>
      <c r="KH17" s="249"/>
      <c r="KI17" s="249"/>
      <c r="KJ17" s="249"/>
      <c r="KK17" s="249"/>
      <c r="KL17" s="249"/>
      <c r="KM17" s="249"/>
      <c r="KN17" s="249"/>
      <c r="KO17" s="249"/>
      <c r="KP17" s="249"/>
      <c r="KQ17" s="249"/>
      <c r="KR17" s="249"/>
      <c r="KS17" s="249"/>
      <c r="KT17" s="249"/>
      <c r="KU17" s="249"/>
      <c r="KV17" s="249"/>
      <c r="KW17" s="249"/>
      <c r="KX17" s="249"/>
      <c r="KY17" s="249"/>
      <c r="KZ17" s="249"/>
      <c r="LA17" s="249"/>
      <c r="LB17" s="249"/>
      <c r="LC17" s="249"/>
      <c r="LD17" s="249"/>
      <c r="LE17" s="249"/>
      <c r="LF17" s="249"/>
      <c r="LG17" s="249"/>
      <c r="LH17" s="249"/>
      <c r="LI17" s="249"/>
      <c r="LJ17" s="249"/>
      <c r="LK17" s="249"/>
      <c r="LL17" s="249"/>
      <c r="LM17" s="249"/>
      <c r="LN17" s="249"/>
      <c r="LO17" s="249"/>
      <c r="LP17" s="249"/>
      <c r="LQ17" s="249"/>
      <c r="LR17" s="249"/>
      <c r="LS17" s="249"/>
      <c r="LT17" s="249"/>
      <c r="LU17" s="249"/>
      <c r="LV17" s="249"/>
      <c r="LW17" s="249"/>
      <c r="LX17" s="249"/>
      <c r="LY17" s="249"/>
      <c r="LZ17" s="249"/>
      <c r="MA17" s="249"/>
      <c r="MB17" s="249"/>
      <c r="MC17" s="249"/>
      <c r="MD17" s="249"/>
      <c r="ME17" s="249"/>
      <c r="MF17" s="249"/>
      <c r="MG17" s="249"/>
    </row>
    <row r="18" spans="1:345" ht="24.75" customHeight="1" x14ac:dyDescent="0.3">
      <c r="A18" s="238" t="s">
        <v>29</v>
      </c>
      <c r="B18" s="239">
        <f>SUM('L&amp;R Bal - Reference'!Y23:AE23)</f>
        <v>1.6438356164383561</v>
      </c>
      <c r="C18" s="239">
        <f>SUM('L&amp;R Bal - Electrification'!Y23:AE23)</f>
        <v>12.726027397260275</v>
      </c>
      <c r="D18" s="239">
        <f>SUM('L&amp;R Bal - A Ceiling Price'!Y23:AE23)</f>
        <v>12.726027397260275</v>
      </c>
      <c r="E18" s="239">
        <f>SUM('L&amp;R Bal - B Floor Price'!Y23:AE23)</f>
        <v>1.6438356164383561</v>
      </c>
      <c r="F18" s="239">
        <f>SUM('L&amp;R Bal - C Limited Emissions'!$Z23:$AF23)</f>
        <v>12.726027397260275</v>
      </c>
      <c r="G18" s="239">
        <f>SUM('L&amp;R Bal - D RNG NA'!$Y23:$AE23)</f>
        <v>1.6438356164383561</v>
      </c>
      <c r="H18" s="239">
        <f>SUM('L&amp;R Bal - E HHP Policy'!$Z23:$AF23)</f>
        <v>1.6438356164383561</v>
      </c>
      <c r="I18" s="239">
        <f>SUM('L&amp;R Bal - F No Gas Growth'!$Y23:$AE23)</f>
        <v>1.6438356164383561</v>
      </c>
      <c r="J18" s="239">
        <f>SUM('L&amp;R Bal - G High Gas'!$Y23:$AE23)</f>
        <v>5.0547945205479454</v>
      </c>
      <c r="K18" s="216"/>
      <c r="L18" s="216"/>
      <c r="M18" s="247">
        <v>4</v>
      </c>
      <c r="N18" s="247">
        <v>2027</v>
      </c>
      <c r="O18" s="248">
        <f t="shared" si="0"/>
        <v>4.10958904109589</v>
      </c>
      <c r="P18" s="248">
        <f t="shared" si="0"/>
        <v>1.9698630136986301</v>
      </c>
      <c r="Q18" s="248">
        <f t="shared" si="0"/>
        <v>8.2191780821917817</v>
      </c>
      <c r="R18" s="248">
        <f t="shared" si="0"/>
        <v>2.7397260273972601</v>
      </c>
      <c r="S18" s="248">
        <f t="shared" si="0"/>
        <v>1.5753424657534247</v>
      </c>
      <c r="T18" s="248">
        <f t="shared" si="0"/>
        <v>21.917808219178081</v>
      </c>
      <c r="U18" s="248">
        <f t="shared" si="1"/>
        <v>0.82191780821917804</v>
      </c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  <c r="DT18" s="249"/>
      <c r="DU18" s="249"/>
      <c r="DV18" s="249"/>
      <c r="DW18" s="249"/>
      <c r="DX18" s="249"/>
      <c r="DY18" s="249"/>
      <c r="DZ18" s="249"/>
      <c r="EA18" s="249"/>
      <c r="EB18" s="249"/>
      <c r="EC18" s="249"/>
      <c r="ED18" s="249"/>
      <c r="EE18" s="249"/>
      <c r="EF18" s="249"/>
      <c r="EG18" s="249"/>
      <c r="EH18" s="249"/>
      <c r="EI18" s="249"/>
      <c r="EJ18" s="249"/>
      <c r="EK18" s="249"/>
      <c r="EL18" s="249"/>
      <c r="EM18" s="249"/>
      <c r="EN18" s="249"/>
      <c r="EO18" s="249"/>
      <c r="EP18" s="249"/>
      <c r="EQ18" s="249"/>
      <c r="ER18" s="249"/>
      <c r="ES18" s="249"/>
      <c r="ET18" s="249"/>
      <c r="EU18" s="249"/>
      <c r="EV18" s="249"/>
      <c r="EW18" s="249"/>
      <c r="EX18" s="249"/>
      <c r="EY18" s="249"/>
      <c r="EZ18" s="249"/>
      <c r="FA18" s="249"/>
      <c r="FB18" s="249"/>
      <c r="FC18" s="249"/>
      <c r="FD18" s="249"/>
      <c r="FE18" s="249"/>
      <c r="FF18" s="249"/>
      <c r="FG18" s="249"/>
      <c r="FH18" s="249"/>
      <c r="FI18" s="249"/>
      <c r="FJ18" s="249"/>
      <c r="FK18" s="249"/>
      <c r="FL18" s="249"/>
      <c r="FM18" s="249"/>
      <c r="FN18" s="249"/>
      <c r="FO18" s="249"/>
      <c r="FP18" s="249"/>
      <c r="FQ18" s="249"/>
      <c r="FR18" s="249"/>
      <c r="FS18" s="249"/>
      <c r="FT18" s="249"/>
      <c r="FU18" s="249"/>
      <c r="FV18" s="249"/>
      <c r="FW18" s="249"/>
      <c r="FX18" s="249"/>
      <c r="FY18" s="249"/>
      <c r="FZ18" s="249"/>
      <c r="GA18" s="249"/>
      <c r="GB18" s="249"/>
      <c r="GC18" s="249"/>
      <c r="GD18" s="249"/>
      <c r="GE18" s="249"/>
      <c r="GF18" s="249"/>
      <c r="GG18" s="249"/>
      <c r="GH18" s="249"/>
      <c r="GI18" s="249"/>
      <c r="GJ18" s="249"/>
      <c r="GK18" s="249"/>
      <c r="GL18" s="249"/>
      <c r="GM18" s="249"/>
      <c r="GN18" s="249"/>
      <c r="GO18" s="249"/>
      <c r="GP18" s="249"/>
      <c r="GQ18" s="249"/>
      <c r="GR18" s="249"/>
      <c r="GS18" s="249"/>
      <c r="GT18" s="249"/>
      <c r="GU18" s="249"/>
      <c r="GV18" s="249"/>
      <c r="GW18" s="249"/>
      <c r="GX18" s="249"/>
      <c r="GY18" s="249"/>
      <c r="GZ18" s="249"/>
      <c r="HA18" s="249"/>
      <c r="HB18" s="249"/>
      <c r="HC18" s="249"/>
      <c r="HD18" s="249"/>
      <c r="HE18" s="249"/>
      <c r="HF18" s="249"/>
      <c r="HG18" s="249"/>
      <c r="HH18" s="249"/>
      <c r="HI18" s="249"/>
      <c r="HJ18" s="249"/>
      <c r="HK18" s="249"/>
      <c r="HL18" s="249"/>
      <c r="HM18" s="249"/>
      <c r="HN18" s="249"/>
      <c r="HO18" s="249"/>
      <c r="HP18" s="249"/>
      <c r="HQ18" s="249"/>
      <c r="HR18" s="249"/>
      <c r="HS18" s="249"/>
      <c r="HT18" s="249"/>
      <c r="HU18" s="249"/>
      <c r="HV18" s="249"/>
      <c r="HW18" s="249"/>
      <c r="HX18" s="249"/>
      <c r="HY18" s="249"/>
      <c r="HZ18" s="249"/>
      <c r="IA18" s="249"/>
      <c r="IB18" s="249"/>
      <c r="IC18" s="249"/>
      <c r="ID18" s="249"/>
      <c r="IE18" s="249"/>
      <c r="IF18" s="249"/>
      <c r="IG18" s="249"/>
      <c r="IH18" s="249"/>
      <c r="II18" s="249"/>
      <c r="IJ18" s="249"/>
      <c r="IK18" s="249"/>
      <c r="IL18" s="249"/>
      <c r="IM18" s="249"/>
      <c r="IN18" s="249"/>
      <c r="IO18" s="249"/>
      <c r="IP18" s="249"/>
      <c r="IQ18" s="249"/>
      <c r="IR18" s="249"/>
      <c r="IS18" s="249"/>
      <c r="IT18" s="249"/>
      <c r="IU18" s="249"/>
      <c r="IV18" s="249"/>
      <c r="IW18" s="249"/>
      <c r="IX18" s="249"/>
      <c r="IY18" s="249"/>
      <c r="IZ18" s="249"/>
      <c r="JA18" s="249"/>
      <c r="JB18" s="249"/>
      <c r="JC18" s="249"/>
      <c r="JD18" s="249"/>
      <c r="JE18" s="249"/>
      <c r="JF18" s="249"/>
      <c r="JG18" s="249"/>
      <c r="JH18" s="249"/>
      <c r="JI18" s="249"/>
      <c r="JJ18" s="249"/>
      <c r="JK18" s="249"/>
      <c r="JL18" s="249"/>
      <c r="JM18" s="249"/>
      <c r="JN18" s="249"/>
      <c r="JO18" s="249"/>
      <c r="JP18" s="249"/>
      <c r="JQ18" s="249"/>
      <c r="JR18" s="249"/>
      <c r="JS18" s="249"/>
      <c r="JT18" s="249"/>
      <c r="JU18" s="249"/>
      <c r="JV18" s="249"/>
      <c r="JW18" s="249"/>
      <c r="JX18" s="249"/>
      <c r="JY18" s="249"/>
      <c r="JZ18" s="249"/>
      <c r="KA18" s="249"/>
      <c r="KB18" s="249"/>
      <c r="KC18" s="249"/>
      <c r="KD18" s="249"/>
      <c r="KE18" s="249"/>
      <c r="KF18" s="249"/>
      <c r="KG18" s="249"/>
      <c r="KH18" s="249"/>
      <c r="KI18" s="249"/>
      <c r="KJ18" s="249"/>
      <c r="KK18" s="249"/>
      <c r="KL18" s="249"/>
      <c r="KM18" s="249"/>
      <c r="KN18" s="249"/>
      <c r="KO18" s="249"/>
      <c r="KP18" s="249"/>
      <c r="KQ18" s="249"/>
      <c r="KR18" s="249"/>
      <c r="KS18" s="249"/>
      <c r="KT18" s="249"/>
      <c r="KU18" s="249"/>
      <c r="KV18" s="249"/>
      <c r="KW18" s="249"/>
      <c r="KX18" s="249"/>
      <c r="KY18" s="249"/>
      <c r="KZ18" s="249"/>
      <c r="LA18" s="249"/>
      <c r="LB18" s="249"/>
      <c r="LC18" s="249"/>
      <c r="LD18" s="249"/>
      <c r="LE18" s="249"/>
      <c r="LF18" s="249"/>
      <c r="LG18" s="249"/>
      <c r="LH18" s="249"/>
      <c r="LI18" s="249"/>
      <c r="LJ18" s="249"/>
      <c r="LK18" s="249"/>
      <c r="LL18" s="249"/>
      <c r="LM18" s="249"/>
      <c r="LN18" s="249"/>
      <c r="LO18" s="249"/>
      <c r="LP18" s="249"/>
      <c r="LQ18" s="249"/>
      <c r="LR18" s="249"/>
      <c r="LS18" s="249"/>
      <c r="LT18" s="249"/>
      <c r="LU18" s="249"/>
      <c r="LV18" s="249"/>
      <c r="LW18" s="249"/>
      <c r="LX18" s="249"/>
      <c r="LY18" s="249"/>
      <c r="LZ18" s="249"/>
      <c r="MA18" s="249"/>
      <c r="MB18" s="249"/>
      <c r="MC18" s="249"/>
      <c r="MD18" s="249"/>
      <c r="ME18" s="249"/>
      <c r="MF18" s="249"/>
      <c r="MG18" s="249"/>
    </row>
    <row r="19" spans="1:345" ht="24.75" customHeight="1" x14ac:dyDescent="0.3">
      <c r="A19" s="238" t="s">
        <v>30</v>
      </c>
      <c r="B19" s="239">
        <f>SUM('L&amp;R Bal - Reference'!Y24:AE24)</f>
        <v>1.6438356164383561</v>
      </c>
      <c r="C19" s="239">
        <f>SUM('L&amp;R Bal - Electrification'!Y24:AE24)</f>
        <v>12.635616438356164</v>
      </c>
      <c r="D19" s="239">
        <f>SUM('L&amp;R Bal - A Ceiling Price'!Y24:AE24)</f>
        <v>12.635616438356164</v>
      </c>
      <c r="E19" s="239">
        <f>SUM('L&amp;R Bal - B Floor Price'!Y24:AE24)</f>
        <v>1.6438356164383561</v>
      </c>
      <c r="F19" s="239">
        <f>SUM('L&amp;R Bal - C Limited Emissions'!$Z24:$AF24)</f>
        <v>12.635616438356164</v>
      </c>
      <c r="G19" s="239">
        <f>SUM('L&amp;R Bal - D RNG NA'!$Y24:$AE24)</f>
        <v>31.780821917808218</v>
      </c>
      <c r="H19" s="239">
        <f>SUM('L&amp;R Bal - E HHP Policy'!$Z24:$AF24)</f>
        <v>1.6438356164383561</v>
      </c>
      <c r="I19" s="239">
        <f>SUM('L&amp;R Bal - F No Gas Growth'!$Y24:$AE24)</f>
        <v>1.6438356164383561</v>
      </c>
      <c r="J19" s="239">
        <f>SUM('L&amp;R Bal - G High Gas'!$Y24:$AE24)</f>
        <v>5.1287671232876715</v>
      </c>
      <c r="K19" s="216"/>
      <c r="L19" s="216"/>
      <c r="M19" s="247">
        <v>5</v>
      </c>
      <c r="N19" s="247">
        <v>2028</v>
      </c>
      <c r="O19" s="248">
        <f t="shared" si="0"/>
        <v>4.3835616438356162</v>
      </c>
      <c r="P19" s="248">
        <f t="shared" si="0"/>
        <v>2.6849315068493151</v>
      </c>
      <c r="Q19" s="248">
        <f t="shared" si="0"/>
        <v>8.2191780821917817</v>
      </c>
      <c r="R19" s="248">
        <f t="shared" si="0"/>
        <v>2.7397260273972601</v>
      </c>
      <c r="S19" s="248">
        <f t="shared" si="0"/>
        <v>1.5753424657534247</v>
      </c>
      <c r="T19" s="248">
        <f t="shared" si="0"/>
        <v>21.917808219178081</v>
      </c>
      <c r="U19" s="248">
        <f t="shared" si="1"/>
        <v>0.82191780821917804</v>
      </c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49"/>
      <c r="BQ19" s="249"/>
      <c r="BR19" s="249"/>
      <c r="BS19" s="249"/>
      <c r="BT19" s="249"/>
      <c r="BU19" s="249"/>
      <c r="BV19" s="249"/>
      <c r="BW19" s="249"/>
      <c r="BX19" s="249"/>
      <c r="BY19" s="249"/>
      <c r="BZ19" s="249"/>
      <c r="CA19" s="249"/>
      <c r="CB19" s="249"/>
      <c r="CC19" s="249"/>
      <c r="CD19" s="249"/>
      <c r="CE19" s="249"/>
      <c r="CF19" s="249"/>
      <c r="CG19" s="249"/>
      <c r="CH19" s="249"/>
      <c r="CI19" s="249"/>
      <c r="CJ19" s="249"/>
      <c r="CK19" s="249"/>
      <c r="CL19" s="249"/>
      <c r="CM19" s="249"/>
      <c r="CN19" s="249"/>
      <c r="CO19" s="249"/>
      <c r="CP19" s="249"/>
      <c r="CQ19" s="249"/>
      <c r="CR19" s="249"/>
      <c r="CS19" s="249"/>
      <c r="CT19" s="249"/>
      <c r="CU19" s="249"/>
      <c r="CV19" s="249"/>
      <c r="CW19" s="249"/>
      <c r="CX19" s="249"/>
      <c r="CY19" s="249"/>
      <c r="CZ19" s="249"/>
      <c r="DA19" s="249"/>
      <c r="DB19" s="249"/>
      <c r="DC19" s="249"/>
      <c r="DD19" s="249"/>
      <c r="DE19" s="249"/>
      <c r="DF19" s="249"/>
      <c r="DG19" s="249"/>
      <c r="DH19" s="249"/>
      <c r="DI19" s="249"/>
      <c r="DJ19" s="249"/>
      <c r="DK19" s="249"/>
      <c r="DL19" s="249"/>
      <c r="DM19" s="249"/>
      <c r="DN19" s="249"/>
      <c r="DO19" s="249"/>
      <c r="DP19" s="249"/>
      <c r="DQ19" s="249"/>
      <c r="DR19" s="249"/>
      <c r="DS19" s="249"/>
      <c r="DT19" s="249"/>
      <c r="DU19" s="249"/>
      <c r="DV19" s="249"/>
      <c r="DW19" s="249"/>
      <c r="DX19" s="249"/>
      <c r="DY19" s="249"/>
      <c r="DZ19" s="249"/>
      <c r="EA19" s="249"/>
      <c r="EB19" s="249"/>
      <c r="EC19" s="249"/>
      <c r="ED19" s="249"/>
      <c r="EE19" s="249"/>
      <c r="EF19" s="249"/>
      <c r="EG19" s="249"/>
      <c r="EH19" s="249"/>
      <c r="EI19" s="249"/>
      <c r="EJ19" s="249"/>
      <c r="EK19" s="249"/>
      <c r="EL19" s="249"/>
      <c r="EM19" s="249"/>
      <c r="EN19" s="249"/>
      <c r="EO19" s="249"/>
      <c r="EP19" s="249"/>
      <c r="EQ19" s="249"/>
      <c r="ER19" s="249"/>
      <c r="ES19" s="249"/>
      <c r="ET19" s="249"/>
      <c r="EU19" s="249"/>
      <c r="EV19" s="249"/>
      <c r="EW19" s="249"/>
      <c r="EX19" s="249"/>
      <c r="EY19" s="249"/>
      <c r="EZ19" s="249"/>
      <c r="FA19" s="249"/>
      <c r="FB19" s="249"/>
      <c r="FC19" s="249"/>
      <c r="FD19" s="249"/>
      <c r="FE19" s="249"/>
      <c r="FF19" s="249"/>
      <c r="FG19" s="249"/>
      <c r="FH19" s="249"/>
      <c r="FI19" s="249"/>
      <c r="FJ19" s="249"/>
      <c r="FK19" s="249"/>
      <c r="FL19" s="249"/>
      <c r="FM19" s="249"/>
      <c r="FN19" s="249"/>
      <c r="FO19" s="249"/>
      <c r="FP19" s="249"/>
      <c r="FQ19" s="249"/>
      <c r="FR19" s="249"/>
      <c r="FS19" s="249"/>
      <c r="FT19" s="249"/>
      <c r="FU19" s="249"/>
      <c r="FV19" s="249"/>
      <c r="FW19" s="249"/>
      <c r="FX19" s="249"/>
      <c r="FY19" s="249"/>
      <c r="FZ19" s="249"/>
      <c r="GA19" s="249"/>
      <c r="GB19" s="249"/>
      <c r="GC19" s="249"/>
      <c r="GD19" s="249"/>
      <c r="GE19" s="249"/>
      <c r="GF19" s="249"/>
      <c r="GG19" s="249"/>
      <c r="GH19" s="249"/>
      <c r="GI19" s="249"/>
      <c r="GJ19" s="249"/>
      <c r="GK19" s="249"/>
      <c r="GL19" s="249"/>
      <c r="GM19" s="249"/>
      <c r="GN19" s="249"/>
      <c r="GO19" s="249"/>
      <c r="GP19" s="249"/>
      <c r="GQ19" s="249"/>
      <c r="GR19" s="249"/>
      <c r="GS19" s="249"/>
      <c r="GT19" s="249"/>
      <c r="GU19" s="249"/>
      <c r="GV19" s="249"/>
      <c r="GW19" s="249"/>
      <c r="GX19" s="249"/>
      <c r="GY19" s="249"/>
      <c r="GZ19" s="249"/>
      <c r="HA19" s="249"/>
      <c r="HB19" s="249"/>
      <c r="HC19" s="249"/>
      <c r="HD19" s="249"/>
      <c r="HE19" s="249"/>
      <c r="HF19" s="249"/>
      <c r="HG19" s="249"/>
      <c r="HH19" s="249"/>
      <c r="HI19" s="249"/>
      <c r="HJ19" s="249"/>
      <c r="HK19" s="249"/>
      <c r="HL19" s="249"/>
      <c r="HM19" s="249"/>
      <c r="HN19" s="249"/>
      <c r="HO19" s="249"/>
      <c r="HP19" s="249"/>
      <c r="HQ19" s="249"/>
      <c r="HR19" s="249"/>
      <c r="HS19" s="249"/>
      <c r="HT19" s="249"/>
      <c r="HU19" s="249"/>
      <c r="HV19" s="249"/>
      <c r="HW19" s="249"/>
      <c r="HX19" s="249"/>
      <c r="HY19" s="249"/>
      <c r="HZ19" s="249"/>
      <c r="IA19" s="249"/>
      <c r="IB19" s="249"/>
      <c r="IC19" s="249"/>
      <c r="ID19" s="249"/>
      <c r="IE19" s="249"/>
      <c r="IF19" s="249"/>
      <c r="IG19" s="249"/>
      <c r="IH19" s="249"/>
      <c r="II19" s="249"/>
      <c r="IJ19" s="249"/>
      <c r="IK19" s="249"/>
      <c r="IL19" s="249"/>
      <c r="IM19" s="249"/>
      <c r="IN19" s="249"/>
      <c r="IO19" s="249"/>
      <c r="IP19" s="249"/>
      <c r="IQ19" s="249"/>
      <c r="IR19" s="249"/>
      <c r="IS19" s="249"/>
      <c r="IT19" s="249"/>
      <c r="IU19" s="249"/>
      <c r="IV19" s="249"/>
      <c r="IW19" s="249"/>
      <c r="IX19" s="249"/>
      <c r="IY19" s="249"/>
      <c r="IZ19" s="249"/>
      <c r="JA19" s="249"/>
      <c r="JB19" s="249"/>
      <c r="JC19" s="249"/>
      <c r="JD19" s="249"/>
      <c r="JE19" s="249"/>
      <c r="JF19" s="249"/>
      <c r="JG19" s="249"/>
      <c r="JH19" s="249"/>
      <c r="JI19" s="249"/>
      <c r="JJ19" s="249"/>
      <c r="JK19" s="249"/>
      <c r="JL19" s="249"/>
      <c r="JM19" s="249"/>
      <c r="JN19" s="249"/>
      <c r="JO19" s="249"/>
      <c r="JP19" s="249"/>
      <c r="JQ19" s="249"/>
      <c r="JR19" s="249"/>
      <c r="JS19" s="249"/>
      <c r="JT19" s="249"/>
      <c r="JU19" s="249"/>
      <c r="JV19" s="249"/>
      <c r="JW19" s="249"/>
      <c r="JX19" s="249"/>
      <c r="JY19" s="249"/>
      <c r="JZ19" s="249"/>
      <c r="KA19" s="249"/>
      <c r="KB19" s="249"/>
      <c r="KC19" s="249"/>
      <c r="KD19" s="249"/>
      <c r="KE19" s="249"/>
      <c r="KF19" s="249"/>
      <c r="KG19" s="249"/>
      <c r="KH19" s="249"/>
      <c r="KI19" s="249"/>
      <c r="KJ19" s="249"/>
      <c r="KK19" s="249"/>
      <c r="KL19" s="249"/>
      <c r="KM19" s="249"/>
      <c r="KN19" s="249"/>
      <c r="KO19" s="249"/>
      <c r="KP19" s="249"/>
      <c r="KQ19" s="249"/>
      <c r="KR19" s="249"/>
      <c r="KS19" s="249"/>
      <c r="KT19" s="249"/>
      <c r="KU19" s="249"/>
      <c r="KV19" s="249"/>
      <c r="KW19" s="249"/>
      <c r="KX19" s="249"/>
      <c r="KY19" s="249"/>
      <c r="KZ19" s="249"/>
      <c r="LA19" s="249"/>
      <c r="LB19" s="249"/>
      <c r="LC19" s="249"/>
      <c r="LD19" s="249"/>
      <c r="LE19" s="249"/>
      <c r="LF19" s="249"/>
      <c r="LG19" s="249"/>
      <c r="LH19" s="249"/>
      <c r="LI19" s="249"/>
      <c r="LJ19" s="249"/>
      <c r="LK19" s="249"/>
      <c r="LL19" s="249"/>
      <c r="LM19" s="249"/>
      <c r="LN19" s="249"/>
      <c r="LO19" s="249"/>
      <c r="LP19" s="249"/>
      <c r="LQ19" s="249"/>
      <c r="LR19" s="249"/>
      <c r="LS19" s="249"/>
      <c r="LT19" s="249"/>
      <c r="LU19" s="249"/>
      <c r="LV19" s="249"/>
      <c r="LW19" s="249"/>
      <c r="LX19" s="249"/>
      <c r="LY19" s="249"/>
      <c r="LZ19" s="249"/>
      <c r="MA19" s="249"/>
      <c r="MB19" s="249"/>
      <c r="MC19" s="249"/>
      <c r="MD19" s="249"/>
      <c r="ME19" s="249"/>
      <c r="MF19" s="249"/>
      <c r="MG19" s="249"/>
    </row>
    <row r="20" spans="1:345" ht="24.75" customHeight="1" x14ac:dyDescent="0.3">
      <c r="A20" s="238" t="s">
        <v>34</v>
      </c>
      <c r="B20" s="239">
        <f>SUM('L&amp;R Bal - Reference'!Y25:AE25)</f>
        <v>1.9178082191780821</v>
      </c>
      <c r="C20" s="239">
        <f>SUM('L&amp;R Bal - Electrification'!Y25:AE25)</f>
        <v>13.095890410958905</v>
      </c>
      <c r="D20" s="239">
        <f>SUM('L&amp;R Bal - A Ceiling Price'!Y25:AE25)</f>
        <v>13.095890410958905</v>
      </c>
      <c r="E20" s="239">
        <f>SUM('L&amp;R Bal - B Floor Price'!Y25:AE25)</f>
        <v>1.9178082191780821</v>
      </c>
      <c r="F20" s="239">
        <f>SUM('L&amp;R Bal - C Limited Emissions'!$Z25:$AF25)</f>
        <v>13.095890410958905</v>
      </c>
      <c r="G20" s="239">
        <f>SUM('L&amp;R Bal - D RNG NA'!$Y25:$AE25)</f>
        <v>34.794520547945211</v>
      </c>
      <c r="H20" s="239">
        <f>SUM('L&amp;R Bal - E HHP Policy'!$Z25:$AF25)</f>
        <v>1.9178082191780821</v>
      </c>
      <c r="I20" s="239">
        <f>SUM('L&amp;R Bal - F No Gas Growth'!$Y25:$AE25)</f>
        <v>1.9178082191780821</v>
      </c>
      <c r="J20" s="239">
        <f>SUM('L&amp;R Bal - G High Gas'!$Y25:$AE25)</f>
        <v>5.4794520547945202</v>
      </c>
      <c r="K20" s="216"/>
      <c r="L20" s="216"/>
      <c r="M20" s="247">
        <v>6</v>
      </c>
      <c r="N20" s="247">
        <v>2029</v>
      </c>
      <c r="O20" s="248">
        <f t="shared" si="0"/>
        <v>4.3835616438356162</v>
      </c>
      <c r="P20" s="248">
        <f t="shared" si="0"/>
        <v>2.7424657534246575</v>
      </c>
      <c r="Q20" s="248">
        <f t="shared" si="0"/>
        <v>8.2191780821917817</v>
      </c>
      <c r="R20" s="248">
        <f t="shared" si="0"/>
        <v>2.7397260273972601</v>
      </c>
      <c r="S20" s="248">
        <f t="shared" si="0"/>
        <v>2.0547945205479454</v>
      </c>
      <c r="T20" s="248">
        <f t="shared" si="0"/>
        <v>21.917808219178081</v>
      </c>
      <c r="U20" s="248">
        <f t="shared" si="1"/>
        <v>1.095890410958904</v>
      </c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49"/>
      <c r="BQ20" s="249"/>
      <c r="BR20" s="249"/>
      <c r="BS20" s="249"/>
      <c r="BT20" s="249"/>
      <c r="BU20" s="249"/>
      <c r="BV20" s="249"/>
      <c r="BW20" s="249"/>
      <c r="BX20" s="249"/>
      <c r="BY20" s="249"/>
      <c r="BZ20" s="249"/>
      <c r="CA20" s="249"/>
      <c r="CB20" s="249"/>
      <c r="CC20" s="249"/>
      <c r="CD20" s="249"/>
      <c r="CE20" s="249"/>
      <c r="CF20" s="249"/>
      <c r="CG20" s="249"/>
      <c r="CH20" s="249"/>
      <c r="CI20" s="249"/>
      <c r="CJ20" s="249"/>
      <c r="CK20" s="249"/>
      <c r="CL20" s="249"/>
      <c r="CM20" s="249"/>
      <c r="CN20" s="249"/>
      <c r="CO20" s="249"/>
      <c r="CP20" s="249"/>
      <c r="CQ20" s="249"/>
      <c r="CR20" s="249"/>
      <c r="CS20" s="249"/>
      <c r="CT20" s="249"/>
      <c r="CU20" s="249"/>
      <c r="CV20" s="249"/>
      <c r="CW20" s="249"/>
      <c r="CX20" s="249"/>
      <c r="CY20" s="249"/>
      <c r="CZ20" s="249"/>
      <c r="DA20" s="249"/>
      <c r="DB20" s="249"/>
      <c r="DC20" s="249"/>
      <c r="DD20" s="249"/>
      <c r="DE20" s="249"/>
      <c r="DF20" s="249"/>
      <c r="DG20" s="249"/>
      <c r="DH20" s="249"/>
      <c r="DI20" s="249"/>
      <c r="DJ20" s="249"/>
      <c r="DK20" s="249"/>
      <c r="DL20" s="249"/>
      <c r="DM20" s="249"/>
      <c r="DN20" s="249"/>
      <c r="DO20" s="249"/>
      <c r="DP20" s="249"/>
      <c r="DQ20" s="249"/>
      <c r="DR20" s="249"/>
      <c r="DS20" s="249"/>
      <c r="DT20" s="249"/>
      <c r="DU20" s="249"/>
      <c r="DV20" s="249"/>
      <c r="DW20" s="249"/>
      <c r="DX20" s="249"/>
      <c r="DY20" s="249"/>
      <c r="DZ20" s="249"/>
      <c r="EA20" s="249"/>
      <c r="EB20" s="249"/>
      <c r="EC20" s="249"/>
      <c r="ED20" s="249"/>
      <c r="EE20" s="249"/>
      <c r="EF20" s="249"/>
      <c r="EG20" s="249"/>
      <c r="EH20" s="249"/>
      <c r="EI20" s="249"/>
      <c r="EJ20" s="249"/>
      <c r="EK20" s="249"/>
      <c r="EL20" s="249"/>
      <c r="EM20" s="249"/>
      <c r="EN20" s="249"/>
      <c r="EO20" s="249"/>
      <c r="EP20" s="249"/>
      <c r="EQ20" s="249"/>
      <c r="ER20" s="249"/>
      <c r="ES20" s="249"/>
      <c r="ET20" s="249"/>
      <c r="EU20" s="249"/>
      <c r="EV20" s="249"/>
      <c r="EW20" s="249"/>
      <c r="EX20" s="249"/>
      <c r="EY20" s="249"/>
      <c r="EZ20" s="249"/>
      <c r="FA20" s="249"/>
      <c r="FB20" s="249"/>
      <c r="FC20" s="249"/>
      <c r="FD20" s="249"/>
      <c r="FE20" s="249"/>
      <c r="FF20" s="249"/>
      <c r="FG20" s="249"/>
      <c r="FH20" s="249"/>
      <c r="FI20" s="249"/>
      <c r="FJ20" s="249"/>
      <c r="FK20" s="249"/>
      <c r="FL20" s="249"/>
      <c r="FM20" s="249"/>
      <c r="FN20" s="249"/>
      <c r="FO20" s="249"/>
      <c r="FP20" s="249"/>
      <c r="FQ20" s="249"/>
      <c r="FR20" s="249"/>
      <c r="FS20" s="249"/>
      <c r="FT20" s="249"/>
      <c r="FU20" s="249"/>
      <c r="FV20" s="249"/>
      <c r="FW20" s="249"/>
      <c r="FX20" s="249"/>
      <c r="FY20" s="249"/>
      <c r="FZ20" s="249"/>
      <c r="GA20" s="249"/>
      <c r="GB20" s="249"/>
      <c r="GC20" s="249"/>
      <c r="GD20" s="249"/>
      <c r="GE20" s="249"/>
      <c r="GF20" s="249"/>
      <c r="GG20" s="249"/>
      <c r="GH20" s="249"/>
      <c r="GI20" s="249"/>
      <c r="GJ20" s="249"/>
      <c r="GK20" s="249"/>
      <c r="GL20" s="249"/>
      <c r="GM20" s="249"/>
      <c r="GN20" s="249"/>
      <c r="GO20" s="249"/>
      <c r="GP20" s="249"/>
      <c r="GQ20" s="249"/>
      <c r="GR20" s="249"/>
      <c r="GS20" s="249"/>
      <c r="GT20" s="249"/>
      <c r="GU20" s="249"/>
      <c r="GV20" s="249"/>
      <c r="GW20" s="249"/>
      <c r="GX20" s="249"/>
      <c r="GY20" s="249"/>
      <c r="GZ20" s="249"/>
      <c r="HA20" s="249"/>
      <c r="HB20" s="249"/>
      <c r="HC20" s="249"/>
      <c r="HD20" s="249"/>
      <c r="HE20" s="249"/>
      <c r="HF20" s="249"/>
      <c r="HG20" s="249"/>
      <c r="HH20" s="249"/>
      <c r="HI20" s="249"/>
      <c r="HJ20" s="249"/>
      <c r="HK20" s="249"/>
      <c r="HL20" s="249"/>
      <c r="HM20" s="249"/>
      <c r="HN20" s="249"/>
      <c r="HO20" s="249"/>
      <c r="HP20" s="249"/>
      <c r="HQ20" s="249"/>
      <c r="HR20" s="249"/>
      <c r="HS20" s="249"/>
      <c r="HT20" s="249"/>
      <c r="HU20" s="249"/>
      <c r="HV20" s="249"/>
      <c r="HW20" s="249"/>
      <c r="HX20" s="249"/>
      <c r="HY20" s="249"/>
      <c r="HZ20" s="249"/>
      <c r="IA20" s="249"/>
      <c r="IB20" s="249"/>
      <c r="IC20" s="249"/>
      <c r="ID20" s="249"/>
      <c r="IE20" s="249"/>
      <c r="IF20" s="249"/>
      <c r="IG20" s="249"/>
      <c r="IH20" s="249"/>
      <c r="II20" s="249"/>
      <c r="IJ20" s="249"/>
      <c r="IK20" s="249"/>
      <c r="IL20" s="249"/>
      <c r="IM20" s="249"/>
      <c r="IN20" s="249"/>
      <c r="IO20" s="249"/>
      <c r="IP20" s="249"/>
      <c r="IQ20" s="249"/>
      <c r="IR20" s="249"/>
      <c r="IS20" s="249"/>
      <c r="IT20" s="249"/>
      <c r="IU20" s="249"/>
      <c r="IV20" s="249"/>
      <c r="IW20" s="249"/>
      <c r="IX20" s="249"/>
      <c r="IY20" s="249"/>
      <c r="IZ20" s="249"/>
      <c r="JA20" s="249"/>
      <c r="JB20" s="249"/>
      <c r="JC20" s="249"/>
      <c r="JD20" s="249"/>
      <c r="JE20" s="249"/>
      <c r="JF20" s="249"/>
      <c r="JG20" s="249"/>
      <c r="JH20" s="249"/>
      <c r="JI20" s="249"/>
      <c r="JJ20" s="249"/>
      <c r="JK20" s="249"/>
      <c r="JL20" s="249"/>
      <c r="JM20" s="249"/>
      <c r="JN20" s="249"/>
      <c r="JO20" s="249"/>
      <c r="JP20" s="249"/>
      <c r="JQ20" s="249"/>
      <c r="JR20" s="249"/>
      <c r="JS20" s="249"/>
      <c r="JT20" s="249"/>
      <c r="JU20" s="249"/>
      <c r="JV20" s="249"/>
      <c r="JW20" s="249"/>
      <c r="JX20" s="249"/>
      <c r="JY20" s="249"/>
      <c r="JZ20" s="249"/>
      <c r="KA20" s="249"/>
      <c r="KB20" s="249"/>
      <c r="KC20" s="249"/>
      <c r="KD20" s="249"/>
      <c r="KE20" s="249"/>
      <c r="KF20" s="249"/>
      <c r="KG20" s="249"/>
      <c r="KH20" s="249"/>
      <c r="KI20" s="249"/>
      <c r="KJ20" s="249"/>
      <c r="KK20" s="249"/>
      <c r="KL20" s="249"/>
      <c r="KM20" s="249"/>
      <c r="KN20" s="249"/>
      <c r="KO20" s="249"/>
      <c r="KP20" s="249"/>
      <c r="KQ20" s="249"/>
      <c r="KR20" s="249"/>
      <c r="KS20" s="249"/>
      <c r="KT20" s="249"/>
      <c r="KU20" s="249"/>
      <c r="KV20" s="249"/>
      <c r="KW20" s="249"/>
      <c r="KX20" s="249"/>
      <c r="KY20" s="249"/>
      <c r="KZ20" s="249"/>
      <c r="LA20" s="249"/>
      <c r="LB20" s="249"/>
      <c r="LC20" s="249"/>
      <c r="LD20" s="249"/>
      <c r="LE20" s="249"/>
      <c r="LF20" s="249"/>
      <c r="LG20" s="249"/>
      <c r="LH20" s="249"/>
      <c r="LI20" s="249"/>
      <c r="LJ20" s="249"/>
      <c r="LK20" s="249"/>
      <c r="LL20" s="249"/>
      <c r="LM20" s="249"/>
      <c r="LN20" s="249"/>
      <c r="LO20" s="249"/>
      <c r="LP20" s="249"/>
      <c r="LQ20" s="249"/>
      <c r="LR20" s="249"/>
      <c r="LS20" s="249"/>
      <c r="LT20" s="249"/>
      <c r="LU20" s="249"/>
      <c r="LV20" s="249"/>
      <c r="LW20" s="249"/>
      <c r="LX20" s="249"/>
      <c r="LY20" s="249"/>
      <c r="LZ20" s="249"/>
      <c r="MA20" s="249"/>
      <c r="MB20" s="249"/>
      <c r="MC20" s="249"/>
      <c r="MD20" s="249"/>
      <c r="ME20" s="249"/>
      <c r="MF20" s="249"/>
      <c r="MG20" s="249"/>
    </row>
    <row r="21" spans="1:345" ht="24.75" customHeight="1" x14ac:dyDescent="0.3">
      <c r="A21" s="238" t="s">
        <v>38</v>
      </c>
      <c r="B21" s="239">
        <f>SUM('L&amp;R Bal - Reference'!Y26:AE26)</f>
        <v>1.9178082191780821</v>
      </c>
      <c r="C21" s="239">
        <f>SUM('L&amp;R Bal - Electrification'!Y26:AE26)</f>
        <v>13.010958904109589</v>
      </c>
      <c r="D21" s="239">
        <f>SUM('L&amp;R Bal - A Ceiling Price'!Y26:AE26)</f>
        <v>13.010958904109589</v>
      </c>
      <c r="E21" s="239">
        <f>SUM('L&amp;R Bal - B Floor Price'!Y26:AE26)</f>
        <v>1.9178082191780821</v>
      </c>
      <c r="F21" s="239">
        <f>SUM('L&amp;R Bal - C Limited Emissions'!$Z26:$AF26)</f>
        <v>13.010958904109589</v>
      </c>
      <c r="G21" s="239">
        <f>SUM('L&amp;R Bal - D RNG NA'!$Y26:$AE26)</f>
        <v>34.794520547945211</v>
      </c>
      <c r="H21" s="239">
        <f>SUM('L&amp;R Bal - E HHP Policy'!$Z26:$AF26)</f>
        <v>1.9178082191780821</v>
      </c>
      <c r="I21" s="239">
        <f>SUM('L&amp;R Bal - F No Gas Growth'!$Y26:$AE26)</f>
        <v>1.9178082191780821</v>
      </c>
      <c r="J21" s="239">
        <f>SUM('L&amp;R Bal - G High Gas'!$Y26:$AE26)</f>
        <v>5.558904109589041</v>
      </c>
      <c r="K21" s="216"/>
      <c r="L21" s="216"/>
      <c r="M21" s="247">
        <v>7</v>
      </c>
      <c r="N21" s="247">
        <v>2030</v>
      </c>
      <c r="O21" s="248">
        <f t="shared" si="0"/>
        <v>4.3835616438356162</v>
      </c>
      <c r="P21" s="248">
        <f t="shared" si="0"/>
        <v>2.8027397260273976</v>
      </c>
      <c r="Q21" s="248">
        <f t="shared" si="0"/>
        <v>8.2191780821917817</v>
      </c>
      <c r="R21" s="248">
        <f t="shared" si="0"/>
        <v>2.7397260273972601</v>
      </c>
      <c r="S21" s="248">
        <f t="shared" si="0"/>
        <v>2.0547945205479454</v>
      </c>
      <c r="T21" s="248">
        <f t="shared" si="0"/>
        <v>21.917808219178081</v>
      </c>
      <c r="U21" s="248">
        <f t="shared" si="1"/>
        <v>1.095890410958904</v>
      </c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49"/>
      <c r="BQ21" s="249"/>
      <c r="BR21" s="249"/>
      <c r="BS21" s="249"/>
      <c r="BT21" s="249"/>
      <c r="BU21" s="249"/>
      <c r="BV21" s="249"/>
      <c r="BW21" s="249"/>
      <c r="BX21" s="249"/>
      <c r="BY21" s="249"/>
      <c r="BZ21" s="249"/>
      <c r="CA21" s="249"/>
      <c r="CB21" s="249"/>
      <c r="CC21" s="249"/>
      <c r="CD21" s="249"/>
      <c r="CE21" s="249"/>
      <c r="CF21" s="249"/>
      <c r="CG21" s="249"/>
      <c r="CH21" s="249"/>
      <c r="CI21" s="249"/>
      <c r="CJ21" s="249"/>
      <c r="CK21" s="249"/>
      <c r="CL21" s="249"/>
      <c r="CM21" s="249"/>
      <c r="CN21" s="249"/>
      <c r="CO21" s="249"/>
      <c r="CP21" s="249"/>
      <c r="CQ21" s="249"/>
      <c r="CR21" s="249"/>
      <c r="CS21" s="249"/>
      <c r="CT21" s="249"/>
      <c r="CU21" s="249"/>
      <c r="CV21" s="249"/>
      <c r="CW21" s="249"/>
      <c r="CX21" s="249"/>
      <c r="CY21" s="249"/>
      <c r="CZ21" s="249"/>
      <c r="DA21" s="249"/>
      <c r="DB21" s="249"/>
      <c r="DC21" s="249"/>
      <c r="DD21" s="249"/>
      <c r="DE21" s="249"/>
      <c r="DF21" s="249"/>
      <c r="DG21" s="249"/>
      <c r="DH21" s="249"/>
      <c r="DI21" s="249"/>
      <c r="DJ21" s="249"/>
      <c r="DK21" s="249"/>
      <c r="DL21" s="249"/>
      <c r="DM21" s="249"/>
      <c r="DN21" s="249"/>
      <c r="DO21" s="249"/>
      <c r="DP21" s="249"/>
      <c r="DQ21" s="249"/>
      <c r="DR21" s="249"/>
      <c r="DS21" s="249"/>
      <c r="DT21" s="249"/>
      <c r="DU21" s="249"/>
      <c r="DV21" s="249"/>
      <c r="DW21" s="249"/>
      <c r="DX21" s="249"/>
      <c r="DY21" s="249"/>
      <c r="DZ21" s="249"/>
      <c r="EA21" s="249"/>
      <c r="EB21" s="249"/>
      <c r="EC21" s="249"/>
      <c r="ED21" s="249"/>
      <c r="EE21" s="249"/>
      <c r="EF21" s="249"/>
      <c r="EG21" s="249"/>
      <c r="EH21" s="249"/>
      <c r="EI21" s="249"/>
      <c r="EJ21" s="249"/>
      <c r="EK21" s="249"/>
      <c r="EL21" s="249"/>
      <c r="EM21" s="249"/>
      <c r="EN21" s="249"/>
      <c r="EO21" s="249"/>
      <c r="EP21" s="249"/>
      <c r="EQ21" s="249"/>
      <c r="ER21" s="249"/>
      <c r="ES21" s="249"/>
      <c r="ET21" s="249"/>
      <c r="EU21" s="249"/>
      <c r="EV21" s="249"/>
      <c r="EW21" s="249"/>
      <c r="EX21" s="249"/>
      <c r="EY21" s="249"/>
      <c r="EZ21" s="249"/>
      <c r="FA21" s="249"/>
      <c r="FB21" s="249"/>
      <c r="FC21" s="249"/>
      <c r="FD21" s="249"/>
      <c r="FE21" s="249"/>
      <c r="FF21" s="249"/>
      <c r="FG21" s="249"/>
      <c r="FH21" s="249"/>
      <c r="FI21" s="249"/>
      <c r="FJ21" s="249"/>
      <c r="FK21" s="249"/>
      <c r="FL21" s="249"/>
      <c r="FM21" s="249"/>
      <c r="FN21" s="249"/>
      <c r="FO21" s="249"/>
      <c r="FP21" s="249"/>
      <c r="FQ21" s="249"/>
      <c r="FR21" s="249"/>
      <c r="FS21" s="249"/>
      <c r="FT21" s="249"/>
      <c r="FU21" s="249"/>
      <c r="FV21" s="249"/>
      <c r="FW21" s="249"/>
      <c r="FX21" s="249"/>
      <c r="FY21" s="249"/>
      <c r="FZ21" s="249"/>
      <c r="GA21" s="249"/>
      <c r="GB21" s="249"/>
      <c r="GC21" s="249"/>
      <c r="GD21" s="249"/>
      <c r="GE21" s="249"/>
      <c r="GF21" s="249"/>
      <c r="GG21" s="249"/>
      <c r="GH21" s="249"/>
      <c r="GI21" s="249"/>
      <c r="GJ21" s="249"/>
      <c r="GK21" s="249"/>
      <c r="GL21" s="249"/>
      <c r="GM21" s="249"/>
      <c r="GN21" s="249"/>
      <c r="GO21" s="249"/>
      <c r="GP21" s="249"/>
      <c r="GQ21" s="249"/>
      <c r="GR21" s="249"/>
      <c r="GS21" s="249"/>
      <c r="GT21" s="249"/>
      <c r="GU21" s="249"/>
      <c r="GV21" s="249"/>
      <c r="GW21" s="249"/>
      <c r="GX21" s="249"/>
      <c r="GY21" s="249"/>
      <c r="GZ21" s="249"/>
      <c r="HA21" s="249"/>
      <c r="HB21" s="249"/>
      <c r="HC21" s="249"/>
      <c r="HD21" s="249"/>
      <c r="HE21" s="249"/>
      <c r="HF21" s="249"/>
      <c r="HG21" s="249"/>
      <c r="HH21" s="249"/>
      <c r="HI21" s="249"/>
      <c r="HJ21" s="249"/>
      <c r="HK21" s="249"/>
      <c r="HL21" s="249"/>
      <c r="HM21" s="249"/>
      <c r="HN21" s="249"/>
      <c r="HO21" s="249"/>
      <c r="HP21" s="249"/>
      <c r="HQ21" s="249"/>
      <c r="HR21" s="249"/>
      <c r="HS21" s="249"/>
      <c r="HT21" s="249"/>
      <c r="HU21" s="249"/>
      <c r="HV21" s="249"/>
      <c r="HW21" s="249"/>
      <c r="HX21" s="249"/>
      <c r="HY21" s="249"/>
      <c r="HZ21" s="249"/>
      <c r="IA21" s="249"/>
      <c r="IB21" s="249"/>
      <c r="IC21" s="249"/>
      <c r="ID21" s="249"/>
      <c r="IE21" s="249"/>
      <c r="IF21" s="249"/>
      <c r="IG21" s="249"/>
      <c r="IH21" s="249"/>
      <c r="II21" s="249"/>
      <c r="IJ21" s="249"/>
      <c r="IK21" s="249"/>
      <c r="IL21" s="249"/>
      <c r="IM21" s="249"/>
      <c r="IN21" s="249"/>
      <c r="IO21" s="249"/>
      <c r="IP21" s="249"/>
      <c r="IQ21" s="249"/>
      <c r="IR21" s="249"/>
      <c r="IS21" s="249"/>
      <c r="IT21" s="249"/>
      <c r="IU21" s="249"/>
      <c r="IV21" s="249"/>
      <c r="IW21" s="249"/>
      <c r="IX21" s="249"/>
      <c r="IY21" s="249"/>
      <c r="IZ21" s="249"/>
      <c r="JA21" s="249"/>
      <c r="JB21" s="249"/>
      <c r="JC21" s="249"/>
      <c r="JD21" s="249"/>
      <c r="JE21" s="249"/>
      <c r="JF21" s="249"/>
      <c r="JG21" s="249"/>
      <c r="JH21" s="249"/>
      <c r="JI21" s="249"/>
      <c r="JJ21" s="249"/>
      <c r="JK21" s="249"/>
      <c r="JL21" s="249"/>
      <c r="JM21" s="249"/>
      <c r="JN21" s="249"/>
      <c r="JO21" s="249"/>
      <c r="JP21" s="249"/>
      <c r="JQ21" s="249"/>
      <c r="JR21" s="249"/>
      <c r="JS21" s="249"/>
      <c r="JT21" s="249"/>
      <c r="JU21" s="249"/>
      <c r="JV21" s="249"/>
      <c r="JW21" s="249"/>
      <c r="JX21" s="249"/>
      <c r="JY21" s="249"/>
      <c r="JZ21" s="249"/>
      <c r="KA21" s="249"/>
      <c r="KB21" s="249"/>
      <c r="KC21" s="249"/>
      <c r="KD21" s="249"/>
      <c r="KE21" s="249"/>
      <c r="KF21" s="249"/>
      <c r="KG21" s="249"/>
      <c r="KH21" s="249"/>
      <c r="KI21" s="249"/>
      <c r="KJ21" s="249"/>
      <c r="KK21" s="249"/>
      <c r="KL21" s="249"/>
      <c r="KM21" s="249"/>
      <c r="KN21" s="249"/>
      <c r="KO21" s="249"/>
      <c r="KP21" s="249"/>
      <c r="KQ21" s="249"/>
      <c r="KR21" s="249"/>
      <c r="KS21" s="249"/>
      <c r="KT21" s="249"/>
      <c r="KU21" s="249"/>
      <c r="KV21" s="249"/>
      <c r="KW21" s="249"/>
      <c r="KX21" s="249"/>
      <c r="KY21" s="249"/>
      <c r="KZ21" s="249"/>
      <c r="LA21" s="249"/>
      <c r="LB21" s="249"/>
      <c r="LC21" s="249"/>
      <c r="LD21" s="249"/>
      <c r="LE21" s="249"/>
      <c r="LF21" s="249"/>
      <c r="LG21" s="249"/>
      <c r="LH21" s="249"/>
      <c r="LI21" s="249"/>
      <c r="LJ21" s="249"/>
      <c r="LK21" s="249"/>
      <c r="LL21" s="249"/>
      <c r="LM21" s="249"/>
      <c r="LN21" s="249"/>
      <c r="LO21" s="249"/>
      <c r="LP21" s="249"/>
      <c r="LQ21" s="249"/>
      <c r="LR21" s="249"/>
      <c r="LS21" s="249"/>
      <c r="LT21" s="249"/>
      <c r="LU21" s="249"/>
      <c r="LV21" s="249"/>
      <c r="LW21" s="249"/>
      <c r="LX21" s="249"/>
      <c r="LY21" s="249"/>
      <c r="LZ21" s="249"/>
      <c r="MA21" s="249"/>
      <c r="MB21" s="249"/>
      <c r="MC21" s="249"/>
      <c r="MD21" s="249"/>
      <c r="ME21" s="249"/>
      <c r="MF21" s="249"/>
      <c r="MG21" s="249"/>
    </row>
    <row r="22" spans="1:345" ht="24.75" customHeight="1" x14ac:dyDescent="0.3">
      <c r="A22" s="238" t="s">
        <v>41</v>
      </c>
      <c r="B22" s="239">
        <f>SUM('L&amp;R Bal - Reference'!Y27:AE27)</f>
        <v>1.9178082191780821</v>
      </c>
      <c r="C22" s="239">
        <f>SUM('L&amp;R Bal - Electrification'!Y27:AE27)</f>
        <v>13.200000000000001</v>
      </c>
      <c r="D22" s="239">
        <f>SUM('L&amp;R Bal - A Ceiling Price'!Y27:AE27)</f>
        <v>13.200000000000001</v>
      </c>
      <c r="E22" s="239">
        <f>SUM('L&amp;R Bal - B Floor Price'!Y27:AE27)</f>
        <v>1.9178082191780821</v>
      </c>
      <c r="F22" s="239">
        <f>SUM('L&amp;R Bal - C Limited Emissions'!$Z27:$AF27)</f>
        <v>13.200000000000001</v>
      </c>
      <c r="G22" s="239">
        <f>SUM('L&amp;R Bal - D RNG NA'!$Y27:$AE27)</f>
        <v>34.794520547945211</v>
      </c>
      <c r="H22" s="239">
        <f>SUM('L&amp;R Bal - E HHP Policy'!$Z27:$AF27)</f>
        <v>1.9178082191780821</v>
      </c>
      <c r="I22" s="239">
        <f>SUM('L&amp;R Bal - F No Gas Growth'!$Y27:$AE27)</f>
        <v>1.9178082191780821</v>
      </c>
      <c r="J22" s="239">
        <f>SUM('L&amp;R Bal - G High Gas'!$Y27:$AE27)</f>
        <v>5.6383561643835618</v>
      </c>
      <c r="K22" s="216"/>
      <c r="L22" s="216"/>
      <c r="M22" s="247">
        <v>8</v>
      </c>
      <c r="N22" s="247">
        <v>2031</v>
      </c>
      <c r="O22" s="248">
        <f t="shared" si="0"/>
        <v>4.3835616438356162</v>
      </c>
      <c r="P22" s="248">
        <f t="shared" si="0"/>
        <v>2.8657534246575342</v>
      </c>
      <c r="Q22" s="248">
        <f t="shared" si="0"/>
        <v>8.2191780821917817</v>
      </c>
      <c r="R22" s="248">
        <f t="shared" si="0"/>
        <v>2.7397260273972601</v>
      </c>
      <c r="S22" s="248">
        <f t="shared" si="0"/>
        <v>2.7397260273972601</v>
      </c>
      <c r="T22" s="248">
        <f t="shared" si="0"/>
        <v>21.917808219178081</v>
      </c>
      <c r="U22" s="248">
        <f t="shared" si="1"/>
        <v>1.095890410958904</v>
      </c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/>
      <c r="AG22" s="249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49"/>
      <c r="BK22" s="249"/>
      <c r="BL22" s="249"/>
      <c r="BM22" s="249"/>
      <c r="BN22" s="249"/>
      <c r="BO22" s="249"/>
      <c r="BP22" s="249"/>
      <c r="BQ22" s="249"/>
      <c r="BR22" s="249"/>
      <c r="BS22" s="249"/>
      <c r="BT22" s="249"/>
      <c r="BU22" s="249"/>
      <c r="BV22" s="249"/>
      <c r="BW22" s="249"/>
      <c r="BX22" s="249"/>
      <c r="BY22" s="249"/>
      <c r="BZ22" s="249"/>
      <c r="CA22" s="249"/>
      <c r="CB22" s="249"/>
      <c r="CC22" s="249"/>
      <c r="CD22" s="249"/>
      <c r="CE22" s="249"/>
      <c r="CF22" s="249"/>
      <c r="CG22" s="249"/>
      <c r="CH22" s="249"/>
      <c r="CI22" s="249"/>
      <c r="CJ22" s="249"/>
      <c r="CK22" s="249"/>
      <c r="CL22" s="249"/>
      <c r="CM22" s="249"/>
      <c r="CN22" s="249"/>
      <c r="CO22" s="249"/>
      <c r="CP22" s="249"/>
      <c r="CQ22" s="249"/>
      <c r="CR22" s="249"/>
      <c r="CS22" s="249"/>
      <c r="CT22" s="249"/>
      <c r="CU22" s="249"/>
      <c r="CV22" s="249"/>
      <c r="CW22" s="249"/>
      <c r="CX22" s="249"/>
      <c r="CY22" s="249"/>
      <c r="CZ22" s="249"/>
      <c r="DA22" s="249"/>
      <c r="DB22" s="249"/>
      <c r="DC22" s="249"/>
      <c r="DD22" s="249"/>
      <c r="DE22" s="249"/>
      <c r="DF22" s="249"/>
      <c r="DG22" s="249"/>
      <c r="DH22" s="249"/>
      <c r="DI22" s="249"/>
      <c r="DJ22" s="249"/>
      <c r="DK22" s="249"/>
      <c r="DL22" s="249"/>
      <c r="DM22" s="249"/>
      <c r="DN22" s="249"/>
      <c r="DO22" s="249"/>
      <c r="DP22" s="249"/>
      <c r="DQ22" s="249"/>
      <c r="DR22" s="249"/>
      <c r="DS22" s="249"/>
      <c r="DT22" s="249"/>
      <c r="DU22" s="249"/>
      <c r="DV22" s="249"/>
      <c r="DW22" s="249"/>
      <c r="DX22" s="249"/>
      <c r="DY22" s="249"/>
      <c r="DZ22" s="249"/>
      <c r="EA22" s="249"/>
      <c r="EB22" s="249"/>
      <c r="EC22" s="249"/>
      <c r="ED22" s="249"/>
      <c r="EE22" s="249"/>
      <c r="EF22" s="249"/>
      <c r="EG22" s="249"/>
      <c r="EH22" s="249"/>
      <c r="EI22" s="249"/>
      <c r="EJ22" s="249"/>
      <c r="EK22" s="249"/>
      <c r="EL22" s="249"/>
      <c r="EM22" s="249"/>
      <c r="EN22" s="249"/>
      <c r="EO22" s="249"/>
      <c r="EP22" s="249"/>
      <c r="EQ22" s="249"/>
      <c r="ER22" s="249"/>
      <c r="ES22" s="249"/>
      <c r="ET22" s="249"/>
      <c r="EU22" s="249"/>
      <c r="EV22" s="249"/>
      <c r="EW22" s="249"/>
      <c r="EX22" s="249"/>
      <c r="EY22" s="249"/>
      <c r="EZ22" s="249"/>
      <c r="FA22" s="249"/>
      <c r="FB22" s="249"/>
      <c r="FC22" s="249"/>
      <c r="FD22" s="249"/>
      <c r="FE22" s="249"/>
      <c r="FF22" s="249"/>
      <c r="FG22" s="249"/>
      <c r="FH22" s="249"/>
      <c r="FI22" s="249"/>
      <c r="FJ22" s="249"/>
      <c r="FK22" s="249"/>
      <c r="FL22" s="249"/>
      <c r="FM22" s="249"/>
      <c r="FN22" s="249"/>
      <c r="FO22" s="249"/>
      <c r="FP22" s="249"/>
      <c r="FQ22" s="249"/>
      <c r="FR22" s="249"/>
      <c r="FS22" s="249"/>
      <c r="FT22" s="249"/>
      <c r="FU22" s="249"/>
      <c r="FV22" s="249"/>
      <c r="FW22" s="249"/>
      <c r="FX22" s="249"/>
      <c r="FY22" s="249"/>
      <c r="FZ22" s="249"/>
      <c r="GA22" s="249"/>
      <c r="GB22" s="249"/>
      <c r="GC22" s="249"/>
      <c r="GD22" s="249"/>
      <c r="GE22" s="249"/>
      <c r="GF22" s="249"/>
      <c r="GG22" s="249"/>
      <c r="GH22" s="249"/>
      <c r="GI22" s="249"/>
      <c r="GJ22" s="249"/>
      <c r="GK22" s="249"/>
      <c r="GL22" s="249"/>
      <c r="GM22" s="249"/>
      <c r="GN22" s="249"/>
      <c r="GO22" s="249"/>
      <c r="GP22" s="249"/>
      <c r="GQ22" s="249"/>
      <c r="GR22" s="249"/>
      <c r="GS22" s="249"/>
      <c r="GT22" s="249"/>
      <c r="GU22" s="249"/>
      <c r="GV22" s="249"/>
      <c r="GW22" s="249"/>
      <c r="GX22" s="249"/>
      <c r="GY22" s="249"/>
      <c r="GZ22" s="249"/>
      <c r="HA22" s="249"/>
      <c r="HB22" s="249"/>
      <c r="HC22" s="249"/>
      <c r="HD22" s="249"/>
      <c r="HE22" s="249"/>
      <c r="HF22" s="249"/>
      <c r="HG22" s="249"/>
      <c r="HH22" s="249"/>
      <c r="HI22" s="249"/>
      <c r="HJ22" s="249"/>
      <c r="HK22" s="249"/>
      <c r="HL22" s="249"/>
      <c r="HM22" s="249"/>
      <c r="HN22" s="249"/>
      <c r="HO22" s="249"/>
      <c r="HP22" s="249"/>
      <c r="HQ22" s="249"/>
      <c r="HR22" s="249"/>
      <c r="HS22" s="249"/>
      <c r="HT22" s="249"/>
      <c r="HU22" s="249"/>
      <c r="HV22" s="249"/>
      <c r="HW22" s="249"/>
      <c r="HX22" s="249"/>
      <c r="HY22" s="249"/>
      <c r="HZ22" s="249"/>
      <c r="IA22" s="249"/>
      <c r="IB22" s="249"/>
      <c r="IC22" s="249"/>
      <c r="ID22" s="249"/>
      <c r="IE22" s="249"/>
      <c r="IF22" s="249"/>
      <c r="IG22" s="249"/>
      <c r="IH22" s="249"/>
      <c r="II22" s="249"/>
      <c r="IJ22" s="249"/>
      <c r="IK22" s="249"/>
      <c r="IL22" s="249"/>
      <c r="IM22" s="249"/>
      <c r="IN22" s="249"/>
      <c r="IO22" s="249"/>
      <c r="IP22" s="249"/>
      <c r="IQ22" s="249"/>
      <c r="IR22" s="249"/>
      <c r="IS22" s="249"/>
      <c r="IT22" s="249"/>
      <c r="IU22" s="249"/>
      <c r="IV22" s="249"/>
      <c r="IW22" s="249"/>
      <c r="IX22" s="249"/>
      <c r="IY22" s="249"/>
      <c r="IZ22" s="249"/>
      <c r="JA22" s="249"/>
      <c r="JB22" s="249"/>
      <c r="JC22" s="249"/>
      <c r="JD22" s="249"/>
      <c r="JE22" s="249"/>
      <c r="JF22" s="249"/>
      <c r="JG22" s="249"/>
      <c r="JH22" s="249"/>
      <c r="JI22" s="249"/>
      <c r="JJ22" s="249"/>
      <c r="JK22" s="249"/>
      <c r="JL22" s="249"/>
      <c r="JM22" s="249"/>
      <c r="JN22" s="249"/>
      <c r="JO22" s="249"/>
      <c r="JP22" s="249"/>
      <c r="JQ22" s="249"/>
      <c r="JR22" s="249"/>
      <c r="JS22" s="249"/>
      <c r="JT22" s="249"/>
      <c r="JU22" s="249"/>
      <c r="JV22" s="249"/>
      <c r="JW22" s="249"/>
      <c r="JX22" s="249"/>
      <c r="JY22" s="249"/>
      <c r="JZ22" s="249"/>
      <c r="KA22" s="249"/>
      <c r="KB22" s="249"/>
      <c r="KC22" s="249"/>
      <c r="KD22" s="249"/>
      <c r="KE22" s="249"/>
      <c r="KF22" s="249"/>
      <c r="KG22" s="249"/>
      <c r="KH22" s="249"/>
      <c r="KI22" s="249"/>
      <c r="KJ22" s="249"/>
      <c r="KK22" s="249"/>
      <c r="KL22" s="249"/>
      <c r="KM22" s="249"/>
      <c r="KN22" s="249"/>
      <c r="KO22" s="249"/>
      <c r="KP22" s="249"/>
      <c r="KQ22" s="249"/>
      <c r="KR22" s="249"/>
      <c r="KS22" s="249"/>
      <c r="KT22" s="249"/>
      <c r="KU22" s="249"/>
      <c r="KV22" s="249"/>
      <c r="KW22" s="249"/>
      <c r="KX22" s="249"/>
      <c r="KY22" s="249"/>
      <c r="KZ22" s="249"/>
      <c r="LA22" s="249"/>
      <c r="LB22" s="249"/>
      <c r="LC22" s="249"/>
      <c r="LD22" s="249"/>
      <c r="LE22" s="249"/>
      <c r="LF22" s="249"/>
      <c r="LG22" s="249"/>
      <c r="LH22" s="249"/>
      <c r="LI22" s="249"/>
      <c r="LJ22" s="249"/>
      <c r="LK22" s="249"/>
      <c r="LL22" s="249"/>
      <c r="LM22" s="249"/>
      <c r="LN22" s="249"/>
      <c r="LO22" s="249"/>
      <c r="LP22" s="249"/>
      <c r="LQ22" s="249"/>
      <c r="LR22" s="249"/>
      <c r="LS22" s="249"/>
      <c r="LT22" s="249"/>
      <c r="LU22" s="249"/>
      <c r="LV22" s="249"/>
      <c r="LW22" s="249"/>
      <c r="LX22" s="249"/>
      <c r="LY22" s="249"/>
      <c r="LZ22" s="249"/>
      <c r="MA22" s="249"/>
      <c r="MB22" s="249"/>
      <c r="MC22" s="249"/>
      <c r="MD22" s="249"/>
      <c r="ME22" s="249"/>
      <c r="MF22" s="249"/>
      <c r="MG22" s="249"/>
    </row>
    <row r="23" spans="1:345" ht="24.75" customHeight="1" x14ac:dyDescent="0.3">
      <c r="A23" s="238" t="s">
        <v>39</v>
      </c>
      <c r="B23" s="239">
        <f>SUM('L&amp;R Bal - Reference'!Y28:AE28)</f>
        <v>1.9178082191780821</v>
      </c>
      <c r="C23" s="239">
        <f>SUM('L&amp;R Bal - Electrification'!Y28:AE28)</f>
        <v>13.419178082191783</v>
      </c>
      <c r="D23" s="239">
        <f>SUM('L&amp;R Bal - A Ceiling Price'!Y28:AE28)</f>
        <v>13.419178082191783</v>
      </c>
      <c r="E23" s="239">
        <f>SUM('L&amp;R Bal - B Floor Price'!Y28:AE28)</f>
        <v>1.9178082191780821</v>
      </c>
      <c r="F23" s="239">
        <f>SUM('L&amp;R Bal - C Limited Emissions'!$Z28:$AF28)</f>
        <v>13.419178082191783</v>
      </c>
      <c r="G23" s="239">
        <f>SUM('L&amp;R Bal - D RNG NA'!$Y28:$AE28)</f>
        <v>34.794520547945211</v>
      </c>
      <c r="H23" s="239">
        <f>SUM('L&amp;R Bal - E HHP Policy'!$Z28:$AF28)</f>
        <v>1.9178082191780821</v>
      </c>
      <c r="I23" s="239">
        <f>SUM('L&amp;R Bal - F No Gas Growth'!$Y28:$AE28)</f>
        <v>1.9178082191780821</v>
      </c>
      <c r="J23" s="239">
        <f>SUM('L&amp;R Bal - G High Gas'!$Y28:$AE28)</f>
        <v>5.7205479452054799</v>
      </c>
      <c r="K23" s="216"/>
      <c r="L23" s="216"/>
      <c r="M23" s="247">
        <v>9</v>
      </c>
      <c r="N23" s="247">
        <v>2032</v>
      </c>
      <c r="O23" s="248">
        <f t="shared" si="0"/>
        <v>4.3835616438356162</v>
      </c>
      <c r="P23" s="248">
        <f t="shared" si="0"/>
        <v>2.9287671232876713</v>
      </c>
      <c r="Q23" s="248">
        <f t="shared" si="0"/>
        <v>8.2191780821917817</v>
      </c>
      <c r="R23" s="248">
        <f t="shared" si="0"/>
        <v>2.7397260273972601</v>
      </c>
      <c r="S23" s="248">
        <f t="shared" si="0"/>
        <v>2.7397260273972601</v>
      </c>
      <c r="T23" s="248">
        <f t="shared" si="0"/>
        <v>21.917808219178081</v>
      </c>
      <c r="U23" s="248">
        <f t="shared" si="1"/>
        <v>1.095890410958904</v>
      </c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/>
      <c r="AG23" s="249"/>
      <c r="AH23" s="249"/>
      <c r="AI23" s="249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49"/>
      <c r="AW23" s="249"/>
      <c r="AX23" s="249"/>
      <c r="AY23" s="249"/>
      <c r="AZ23" s="249"/>
      <c r="BA23" s="249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9"/>
      <c r="CC23" s="249"/>
      <c r="CD23" s="249"/>
      <c r="CE23" s="249"/>
      <c r="CF23" s="249"/>
      <c r="CG23" s="249"/>
      <c r="CH23" s="249"/>
      <c r="CI23" s="249"/>
      <c r="CJ23" s="249"/>
      <c r="CK23" s="249"/>
      <c r="CL23" s="249"/>
      <c r="CM23" s="249"/>
      <c r="CN23" s="249"/>
      <c r="CO23" s="249"/>
      <c r="CP23" s="249"/>
      <c r="CQ23" s="249"/>
      <c r="CR23" s="249"/>
      <c r="CS23" s="249"/>
      <c r="CT23" s="249"/>
      <c r="CU23" s="249"/>
      <c r="CV23" s="249"/>
      <c r="CW23" s="249"/>
      <c r="CX23" s="249"/>
      <c r="CY23" s="249"/>
      <c r="CZ23" s="249"/>
      <c r="DA23" s="249"/>
      <c r="DB23" s="249"/>
      <c r="DC23" s="249"/>
      <c r="DD23" s="249"/>
      <c r="DE23" s="249"/>
      <c r="DF23" s="249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249"/>
      <c r="DV23" s="249"/>
      <c r="DW23" s="249"/>
      <c r="DX23" s="249"/>
      <c r="DY23" s="249"/>
      <c r="DZ23" s="249"/>
      <c r="EA23" s="249"/>
      <c r="EB23" s="249"/>
      <c r="EC23" s="249"/>
      <c r="ED23" s="249"/>
      <c r="EE23" s="249"/>
      <c r="EF23" s="249"/>
      <c r="EG23" s="249"/>
      <c r="EH23" s="249"/>
      <c r="EI23" s="249"/>
      <c r="EJ23" s="249"/>
      <c r="EK23" s="249"/>
      <c r="EL23" s="249"/>
      <c r="EM23" s="249"/>
      <c r="EN23" s="249"/>
      <c r="EO23" s="249"/>
      <c r="EP23" s="249"/>
      <c r="EQ23" s="249"/>
      <c r="ER23" s="249"/>
      <c r="ES23" s="249"/>
      <c r="ET23" s="249"/>
      <c r="EU23" s="249"/>
      <c r="EV23" s="249"/>
      <c r="EW23" s="249"/>
      <c r="EX23" s="249"/>
      <c r="EY23" s="249"/>
      <c r="EZ23" s="249"/>
      <c r="FA23" s="249"/>
      <c r="FB23" s="249"/>
      <c r="FC23" s="249"/>
      <c r="FD23" s="249"/>
      <c r="FE23" s="249"/>
      <c r="FF23" s="249"/>
      <c r="FG23" s="249"/>
      <c r="FH23" s="249"/>
      <c r="FI23" s="249"/>
      <c r="FJ23" s="249"/>
      <c r="FK23" s="249"/>
      <c r="FL23" s="249"/>
      <c r="FM23" s="249"/>
      <c r="FN23" s="249"/>
      <c r="FO23" s="249"/>
      <c r="FP23" s="249"/>
      <c r="FQ23" s="249"/>
      <c r="FR23" s="249"/>
      <c r="FS23" s="249"/>
      <c r="FT23" s="249"/>
      <c r="FU23" s="249"/>
      <c r="FV23" s="249"/>
      <c r="FW23" s="249"/>
      <c r="FX23" s="249"/>
      <c r="FY23" s="249"/>
      <c r="FZ23" s="249"/>
      <c r="GA23" s="249"/>
      <c r="GB23" s="249"/>
      <c r="GC23" s="249"/>
      <c r="GD23" s="249"/>
      <c r="GE23" s="249"/>
      <c r="GF23" s="249"/>
      <c r="GG23" s="249"/>
      <c r="GH23" s="249"/>
      <c r="GI23" s="249"/>
      <c r="GJ23" s="249"/>
      <c r="GK23" s="249"/>
      <c r="GL23" s="249"/>
      <c r="GM23" s="249"/>
      <c r="GN23" s="249"/>
      <c r="GO23" s="249"/>
      <c r="GP23" s="249"/>
      <c r="GQ23" s="249"/>
      <c r="GR23" s="249"/>
      <c r="GS23" s="249"/>
      <c r="GT23" s="249"/>
      <c r="GU23" s="249"/>
      <c r="GV23" s="249"/>
      <c r="GW23" s="249"/>
      <c r="GX23" s="249"/>
      <c r="GY23" s="249"/>
      <c r="GZ23" s="249"/>
      <c r="HA23" s="249"/>
      <c r="HB23" s="249"/>
      <c r="HC23" s="249"/>
      <c r="HD23" s="249"/>
      <c r="HE23" s="249"/>
      <c r="HF23" s="249"/>
      <c r="HG23" s="249"/>
      <c r="HH23" s="249"/>
      <c r="HI23" s="249"/>
      <c r="HJ23" s="249"/>
      <c r="HK23" s="249"/>
      <c r="HL23" s="249"/>
      <c r="HM23" s="249"/>
      <c r="HN23" s="249"/>
      <c r="HO23" s="249"/>
      <c r="HP23" s="249"/>
      <c r="HQ23" s="249"/>
      <c r="HR23" s="249"/>
      <c r="HS23" s="249"/>
      <c r="HT23" s="249"/>
      <c r="HU23" s="249"/>
      <c r="HV23" s="249"/>
      <c r="HW23" s="249"/>
      <c r="HX23" s="249"/>
      <c r="HY23" s="249"/>
      <c r="HZ23" s="249"/>
      <c r="IA23" s="249"/>
      <c r="IB23" s="249"/>
      <c r="IC23" s="249"/>
      <c r="ID23" s="249"/>
      <c r="IE23" s="249"/>
      <c r="IF23" s="249"/>
      <c r="IG23" s="249"/>
      <c r="IH23" s="249"/>
      <c r="II23" s="249"/>
      <c r="IJ23" s="249"/>
      <c r="IK23" s="249"/>
      <c r="IL23" s="249"/>
      <c r="IM23" s="249"/>
      <c r="IN23" s="249"/>
      <c r="IO23" s="249"/>
      <c r="IP23" s="249"/>
      <c r="IQ23" s="249"/>
      <c r="IR23" s="249"/>
      <c r="IS23" s="249"/>
      <c r="IT23" s="249"/>
      <c r="IU23" s="249"/>
      <c r="IV23" s="249"/>
      <c r="IW23" s="249"/>
      <c r="IX23" s="249"/>
      <c r="IY23" s="249"/>
      <c r="IZ23" s="249"/>
      <c r="JA23" s="249"/>
      <c r="JB23" s="249"/>
      <c r="JC23" s="249"/>
      <c r="JD23" s="249"/>
      <c r="JE23" s="249"/>
      <c r="JF23" s="249"/>
      <c r="JG23" s="249"/>
      <c r="JH23" s="249"/>
      <c r="JI23" s="249"/>
      <c r="JJ23" s="249"/>
      <c r="JK23" s="249"/>
      <c r="JL23" s="249"/>
      <c r="JM23" s="249"/>
      <c r="JN23" s="249"/>
      <c r="JO23" s="249"/>
      <c r="JP23" s="249"/>
      <c r="JQ23" s="249"/>
      <c r="JR23" s="249"/>
      <c r="JS23" s="249"/>
      <c r="JT23" s="249"/>
      <c r="JU23" s="249"/>
      <c r="JV23" s="249"/>
      <c r="JW23" s="249"/>
      <c r="JX23" s="249"/>
      <c r="JY23" s="249"/>
      <c r="JZ23" s="249"/>
      <c r="KA23" s="249"/>
      <c r="KB23" s="249"/>
      <c r="KC23" s="249"/>
      <c r="KD23" s="249"/>
      <c r="KE23" s="249"/>
      <c r="KF23" s="249"/>
      <c r="KG23" s="249"/>
      <c r="KH23" s="249"/>
      <c r="KI23" s="249"/>
      <c r="KJ23" s="249"/>
      <c r="KK23" s="249"/>
      <c r="KL23" s="249"/>
      <c r="KM23" s="249"/>
      <c r="KN23" s="249"/>
      <c r="KO23" s="249"/>
      <c r="KP23" s="249"/>
      <c r="KQ23" s="249"/>
      <c r="KR23" s="249"/>
      <c r="KS23" s="249"/>
      <c r="KT23" s="249"/>
      <c r="KU23" s="249"/>
      <c r="KV23" s="249"/>
      <c r="KW23" s="249"/>
      <c r="KX23" s="249"/>
      <c r="KY23" s="249"/>
      <c r="KZ23" s="249"/>
      <c r="LA23" s="249"/>
      <c r="LB23" s="249"/>
      <c r="LC23" s="249"/>
      <c r="LD23" s="249"/>
      <c r="LE23" s="249"/>
      <c r="LF23" s="249"/>
      <c r="LG23" s="249"/>
      <c r="LH23" s="249"/>
      <c r="LI23" s="249"/>
      <c r="LJ23" s="249"/>
      <c r="LK23" s="249"/>
      <c r="LL23" s="249"/>
      <c r="LM23" s="249"/>
      <c r="LN23" s="249"/>
      <c r="LO23" s="249"/>
      <c r="LP23" s="249"/>
      <c r="LQ23" s="249"/>
      <c r="LR23" s="249"/>
      <c r="LS23" s="249"/>
      <c r="LT23" s="249"/>
      <c r="LU23" s="249"/>
      <c r="LV23" s="249"/>
      <c r="LW23" s="249"/>
      <c r="LX23" s="249"/>
      <c r="LY23" s="249"/>
      <c r="LZ23" s="249"/>
      <c r="MA23" s="249"/>
      <c r="MB23" s="249"/>
      <c r="MC23" s="249"/>
      <c r="MD23" s="249"/>
      <c r="ME23" s="249"/>
      <c r="MF23" s="249"/>
      <c r="MG23" s="249"/>
    </row>
    <row r="24" spans="1:345" ht="24.75" customHeight="1" x14ac:dyDescent="0.3">
      <c r="A24" s="238" t="s">
        <v>40</v>
      </c>
      <c r="B24" s="239">
        <f>SUM('L&amp;R Bal - Reference'!Y29:AE29)</f>
        <v>2.1917808219178081</v>
      </c>
      <c r="C24" s="239">
        <f>SUM('L&amp;R Bal - Electrification'!Y29:AE29)</f>
        <v>13.449315068493151</v>
      </c>
      <c r="D24" s="239">
        <f>SUM('L&amp;R Bal - A Ceiling Price'!Y29:AE29)</f>
        <v>13.449315068493151</v>
      </c>
      <c r="E24" s="239">
        <f>SUM('L&amp;R Bal - B Floor Price'!Y29:AE29)</f>
        <v>2.1917808219178081</v>
      </c>
      <c r="F24" s="239">
        <f>SUM('L&amp;R Bal - C Limited Emissions'!$Z29:$AF29)</f>
        <v>13.449315068493151</v>
      </c>
      <c r="G24" s="239">
        <f>SUM('L&amp;R Bal - D RNG NA'!$Y29:$AE29)</f>
        <v>35.068493150684937</v>
      </c>
      <c r="H24" s="239">
        <f>SUM('L&amp;R Bal - E HHP Policy'!$Z29:$AF29)</f>
        <v>2.1917808219178081</v>
      </c>
      <c r="I24" s="239">
        <f>SUM('L&amp;R Bal - F No Gas Growth'!$Y29:$AE29)</f>
        <v>2.1917808219178081</v>
      </c>
      <c r="J24" s="239">
        <f>SUM('L&amp;R Bal - G High Gas'!$Y29:$AE29)</f>
        <v>5.6136986301369856</v>
      </c>
      <c r="K24" s="216"/>
      <c r="L24" s="216"/>
      <c r="M24" s="247">
        <v>10</v>
      </c>
      <c r="N24" s="247">
        <v>2033</v>
      </c>
      <c r="O24" s="248">
        <f t="shared" si="0"/>
        <v>4.3835616438356162</v>
      </c>
      <c r="P24" s="248">
        <f t="shared" si="0"/>
        <v>2.9917808219178084</v>
      </c>
      <c r="Q24" s="248">
        <f t="shared" si="0"/>
        <v>8.2191780821917817</v>
      </c>
      <c r="R24" s="248">
        <f t="shared" si="0"/>
        <v>2.7397260273972601</v>
      </c>
      <c r="S24" s="248">
        <f t="shared" si="0"/>
        <v>3.0136986301369864</v>
      </c>
      <c r="T24" s="248">
        <f t="shared" si="0"/>
        <v>21.917808219178081</v>
      </c>
      <c r="U24" s="248">
        <f t="shared" si="1"/>
        <v>1.3698630136986301</v>
      </c>
    </row>
    <row r="25" spans="1:345" ht="24.75" customHeight="1" x14ac:dyDescent="0.3">
      <c r="A25" s="238" t="s">
        <v>42</v>
      </c>
      <c r="B25" s="239">
        <f>SUM('L&amp;R Bal - Reference'!Y30:AE30)</f>
        <v>2.1917808219178081</v>
      </c>
      <c r="C25" s="239">
        <f>SUM('L&amp;R Bal - Electrification'!Y30:AE30)</f>
        <v>13.517808219178082</v>
      </c>
      <c r="D25" s="239">
        <f>SUM('L&amp;R Bal - A Ceiling Price'!Y30:AE30)</f>
        <v>13.517808219178082</v>
      </c>
      <c r="E25" s="239">
        <f>SUM('L&amp;R Bal - B Floor Price'!Y30:AE30)</f>
        <v>2.1917808219178081</v>
      </c>
      <c r="F25" s="239">
        <f>SUM('L&amp;R Bal - C Limited Emissions'!$Z30:$AF30)</f>
        <v>13.517808219178082</v>
      </c>
      <c r="G25" s="239">
        <f>SUM('L&amp;R Bal - D RNG NA'!$Y30:$AE30)</f>
        <v>35.068493150684937</v>
      </c>
      <c r="H25" s="239">
        <f>SUM('L&amp;R Bal - E HHP Policy'!$Z30:$AF30)</f>
        <v>2.1917808219178081</v>
      </c>
      <c r="I25" s="239">
        <f>SUM('L&amp;R Bal - F No Gas Growth'!$Y30:$AE30)</f>
        <v>2.1917808219178081</v>
      </c>
      <c r="J25" s="239">
        <f>SUM('L&amp;R Bal - G High Gas'!$Y30:$AE30)</f>
        <v>5.2712328767123289</v>
      </c>
      <c r="K25" s="216"/>
      <c r="L25" s="216"/>
      <c r="M25" s="247">
        <v>11</v>
      </c>
      <c r="N25" s="247">
        <v>2034</v>
      </c>
      <c r="O25" s="248">
        <f t="shared" si="0"/>
        <v>4.3835616438356162</v>
      </c>
      <c r="P25" s="248">
        <f t="shared" si="0"/>
        <v>3.0575342465753423</v>
      </c>
      <c r="Q25" s="248">
        <f t="shared" si="0"/>
        <v>8.2191780821917817</v>
      </c>
      <c r="R25" s="248">
        <f t="shared" si="0"/>
        <v>2.7397260273972601</v>
      </c>
      <c r="S25" s="248">
        <f t="shared" si="0"/>
        <v>3.0136986301369864</v>
      </c>
      <c r="T25" s="248">
        <f t="shared" si="0"/>
        <v>21.917808219178081</v>
      </c>
      <c r="U25" s="248">
        <f t="shared" si="1"/>
        <v>1.3698630136986301</v>
      </c>
    </row>
    <row r="26" spans="1:345" ht="24.75" customHeight="1" x14ac:dyDescent="0.3">
      <c r="A26" s="238" t="s">
        <v>43</v>
      </c>
      <c r="B26" s="239">
        <f>SUM('L&amp;R Bal - Reference'!Y31:AE31)</f>
        <v>2.1917808219178081</v>
      </c>
      <c r="C26" s="239">
        <f>SUM('L&amp;R Bal - Electrification'!Y31:AE31)</f>
        <v>12.799999999999999</v>
      </c>
      <c r="D26" s="239">
        <f>SUM('L&amp;R Bal - A Ceiling Price'!Y31:AE31)</f>
        <v>12.799999999999999</v>
      </c>
      <c r="E26" s="239">
        <f>SUM('L&amp;R Bal - B Floor Price'!Y31:AE31)</f>
        <v>2.1917808219178081</v>
      </c>
      <c r="F26" s="239">
        <f>SUM('L&amp;R Bal - C Limited Emissions'!$Z31:$AF31)</f>
        <v>12.799999999999999</v>
      </c>
      <c r="G26" s="239">
        <f>SUM('L&amp;R Bal - D RNG NA'!$Y31:$AE31)</f>
        <v>35.068493150684937</v>
      </c>
      <c r="H26" s="239">
        <f>SUM('L&amp;R Bal - E HHP Policy'!$Z31:$AF31)</f>
        <v>2.1917808219178081</v>
      </c>
      <c r="I26" s="239">
        <f>SUM('L&amp;R Bal - F No Gas Growth'!$Y31:$AE31)</f>
        <v>2.1917808219178081</v>
      </c>
      <c r="J26" s="239">
        <f>SUM('L&amp;R Bal - G High Gas'!$Y31:$AE31)</f>
        <v>4.9643835616438352</v>
      </c>
      <c r="K26" s="216"/>
      <c r="L26" s="216"/>
      <c r="M26" s="247">
        <v>12</v>
      </c>
      <c r="N26" s="247">
        <v>2035</v>
      </c>
      <c r="O26" s="248">
        <f t="shared" si="0"/>
        <v>4.3835616438356162</v>
      </c>
      <c r="P26" s="248">
        <f t="shared" si="0"/>
        <v>3.1260273972602741</v>
      </c>
      <c r="Q26" s="248">
        <f t="shared" si="0"/>
        <v>8.2191780821917817</v>
      </c>
      <c r="R26" s="248">
        <f t="shared" si="0"/>
        <v>2.7397260273972601</v>
      </c>
      <c r="S26" s="248">
        <f t="shared" si="0"/>
        <v>3.2876712328767121</v>
      </c>
      <c r="T26" s="248">
        <f t="shared" si="0"/>
        <v>21.917808219178081</v>
      </c>
      <c r="U26" s="248">
        <f t="shared" si="1"/>
        <v>1.3698630136986301</v>
      </c>
    </row>
    <row r="27" spans="1:345" ht="24.75" customHeight="1" x14ac:dyDescent="0.3">
      <c r="A27" s="238" t="s">
        <v>44</v>
      </c>
      <c r="B27" s="239">
        <f>SUM('L&amp;R Bal - Reference'!Y32:AE32)</f>
        <v>2.1917808219178081</v>
      </c>
      <c r="C27" s="239">
        <f>SUM('L&amp;R Bal - Electrification'!Y32:AE32)</f>
        <v>12.95890410958904</v>
      </c>
      <c r="D27" s="239">
        <f>SUM('L&amp;R Bal - A Ceiling Price'!Y32:AE32)</f>
        <v>12.95890410958904</v>
      </c>
      <c r="E27" s="239">
        <f>SUM('L&amp;R Bal - B Floor Price'!Y32:AE32)</f>
        <v>2.1917808219178081</v>
      </c>
      <c r="F27" s="239">
        <f>SUM('L&amp;R Bal - C Limited Emissions'!$Z32:$AF32)</f>
        <v>12.95890410958904</v>
      </c>
      <c r="G27" s="239">
        <f>SUM('L&amp;R Bal - D RNG NA'!$Y32:$AE32)</f>
        <v>35.068493150684937</v>
      </c>
      <c r="H27" s="239">
        <f>SUM('L&amp;R Bal - E HHP Policy'!$Z32:$AF32)</f>
        <v>2.1917808219178081</v>
      </c>
      <c r="I27" s="239">
        <f>SUM('L&amp;R Bal - F No Gas Growth'!$Y32:$AE32)</f>
        <v>2.1917808219178081</v>
      </c>
      <c r="J27" s="239">
        <f>SUM('L&amp;R Bal - G High Gas'!$Y32:$AE32)</f>
        <v>4.6849315068493151</v>
      </c>
      <c r="K27" s="216"/>
      <c r="L27" s="216"/>
      <c r="M27" s="247">
        <v>13</v>
      </c>
      <c r="N27" s="247">
        <v>2036</v>
      </c>
      <c r="O27" s="248">
        <f t="shared" si="0"/>
        <v>4.1643835616438354</v>
      </c>
      <c r="P27" s="248">
        <f t="shared" si="0"/>
        <v>3.1945205479452055</v>
      </c>
      <c r="Q27" s="248">
        <f t="shared" si="0"/>
        <v>8.2191780821917817</v>
      </c>
      <c r="R27" s="248">
        <f t="shared" si="0"/>
        <v>2.7397260273972601</v>
      </c>
      <c r="S27" s="248">
        <f t="shared" si="0"/>
        <v>3.2876712328767121</v>
      </c>
      <c r="T27" s="248">
        <f t="shared" si="0"/>
        <v>21.917808219178081</v>
      </c>
      <c r="U27" s="248">
        <f t="shared" si="1"/>
        <v>1.3698630136986301</v>
      </c>
    </row>
    <row r="28" spans="1:345" ht="24.75" customHeight="1" x14ac:dyDescent="0.3">
      <c r="A28" s="238" t="s">
        <v>45</v>
      </c>
      <c r="B28" s="239">
        <f>SUM('L&amp;R Bal - Reference'!Y33:AE33)</f>
        <v>2.4657534246575343</v>
      </c>
      <c r="C28" s="239">
        <f>SUM('L&amp;R Bal - Electrification'!Y33:AE33)</f>
        <v>12.600000000000001</v>
      </c>
      <c r="D28" s="239">
        <f>SUM('L&amp;R Bal - A Ceiling Price'!Y33:AE33)</f>
        <v>12.600000000000001</v>
      </c>
      <c r="E28" s="239">
        <f>SUM('L&amp;R Bal - B Floor Price'!Y33:AE33)</f>
        <v>2.4657534246575343</v>
      </c>
      <c r="F28" s="239">
        <f>SUM('L&amp;R Bal - C Limited Emissions'!$Z33:$AF33)</f>
        <v>12.600000000000001</v>
      </c>
      <c r="G28" s="239">
        <f>SUM('L&amp;R Bal - D RNG NA'!$Y33:$AE33)</f>
        <v>35.342465753424662</v>
      </c>
      <c r="H28" s="239">
        <f>SUM('L&amp;R Bal - E HHP Policy'!$Z33:$AF33)</f>
        <v>2.4657534246575343</v>
      </c>
      <c r="I28" s="239">
        <f>SUM('L&amp;R Bal - F No Gas Growth'!$Y33:$AE33)</f>
        <v>2.4657534246575343</v>
      </c>
      <c r="J28" s="239">
        <f>SUM('L&amp;R Bal - G High Gas'!$Y33:$AE33)</f>
        <v>4.7095890410958905</v>
      </c>
      <c r="K28" s="216"/>
      <c r="L28" s="216"/>
      <c r="M28" s="247">
        <v>14</v>
      </c>
      <c r="N28" s="247">
        <v>2037</v>
      </c>
      <c r="O28" s="248">
        <f t="shared" si="0"/>
        <v>3.945205479452055</v>
      </c>
      <c r="P28" s="248">
        <f t="shared" si="0"/>
        <v>3.2657534246575342</v>
      </c>
      <c r="Q28" s="248">
        <f t="shared" si="0"/>
        <v>8.2191780821917817</v>
      </c>
      <c r="R28" s="248">
        <f t="shared" si="0"/>
        <v>2.7397260273972601</v>
      </c>
      <c r="S28" s="248">
        <f t="shared" si="0"/>
        <v>3.5616438356164384</v>
      </c>
      <c r="T28" s="248">
        <f t="shared" si="0"/>
        <v>21.917808219178081</v>
      </c>
      <c r="U28" s="248">
        <f t="shared" si="1"/>
        <v>1.6438356164383561</v>
      </c>
    </row>
    <row r="29" spans="1:345" ht="24.75" customHeight="1" x14ac:dyDescent="0.3">
      <c r="A29" s="238" t="s">
        <v>46</v>
      </c>
      <c r="B29" s="239">
        <f>SUM('L&amp;R Bal - Reference'!Y34:AE34)</f>
        <v>2.4657534246575343</v>
      </c>
      <c r="C29" s="239">
        <f>SUM('L&amp;R Bal - Electrification'!Y34:AE34)</f>
        <v>12.813698630136987</v>
      </c>
      <c r="D29" s="239">
        <f>SUM('L&amp;R Bal - A Ceiling Price'!Y34:AE34)</f>
        <v>12.813698630136987</v>
      </c>
      <c r="E29" s="239">
        <f>SUM('L&amp;R Bal - B Floor Price'!Y34:AE34)</f>
        <v>2.4657534246575343</v>
      </c>
      <c r="F29" s="239">
        <f>SUM('L&amp;R Bal - C Limited Emissions'!$Z34:$AF34)</f>
        <v>12.813698630136987</v>
      </c>
      <c r="G29" s="239">
        <f>SUM('L&amp;R Bal - D RNG NA'!$Y34:$AE34)</f>
        <v>35.342465753424662</v>
      </c>
      <c r="H29" s="239">
        <f>SUM('L&amp;R Bal - E HHP Policy'!$Z34:$AF34)</f>
        <v>2.4657534246575343</v>
      </c>
      <c r="I29" s="239">
        <f>SUM('L&amp;R Bal - F No Gas Growth'!$Y34:$AE34)</f>
        <v>2.4657534246575343</v>
      </c>
      <c r="J29" s="239">
        <f>SUM('L&amp;R Bal - G High Gas'!$Y34:$AE34)</f>
        <v>4.484931506849315</v>
      </c>
      <c r="K29" s="216"/>
      <c r="L29" s="216"/>
      <c r="M29" s="216"/>
      <c r="N29" s="247">
        <v>15</v>
      </c>
      <c r="O29" s="247">
        <v>2038</v>
      </c>
      <c r="P29" s="248">
        <f t="shared" ref="P29:U41" si="2">SUMIF($O$46:$O$369,$O29,P$46:P$369)</f>
        <v>3.7534246575342469</v>
      </c>
      <c r="Q29" s="248">
        <f t="shared" si="2"/>
        <v>3.3369863013698633</v>
      </c>
      <c r="R29" s="248">
        <f t="shared" si="2"/>
        <v>8.2191780821917817</v>
      </c>
      <c r="S29" s="248">
        <f t="shared" si="2"/>
        <v>2.7397260273972601</v>
      </c>
      <c r="T29" s="248">
        <f t="shared" si="2"/>
        <v>3.5616438356164384</v>
      </c>
      <c r="U29" s="248">
        <f t="shared" si="2"/>
        <v>21.917808219178081</v>
      </c>
    </row>
    <row r="30" spans="1:345" ht="22.5" customHeight="1" x14ac:dyDescent="0.3">
      <c r="A30" s="216"/>
      <c r="B30" s="64"/>
      <c r="C30" s="216"/>
      <c r="D30" s="216"/>
      <c r="E30" s="216"/>
      <c r="F30" s="216"/>
      <c r="G30" s="216"/>
      <c r="H30" s="216"/>
      <c r="I30" s="216"/>
      <c r="J30" s="250"/>
      <c r="K30" s="251"/>
      <c r="L30" s="216"/>
      <c r="M30" s="216"/>
      <c r="N30" s="247">
        <v>16</v>
      </c>
      <c r="O30" s="247">
        <v>2039</v>
      </c>
      <c r="P30" s="248">
        <f t="shared" si="2"/>
        <v>3.5616438356164384</v>
      </c>
      <c r="Q30" s="248">
        <f t="shared" si="2"/>
        <v>3.4109589041095894</v>
      </c>
      <c r="R30" s="248">
        <f t="shared" si="2"/>
        <v>8.2191780821917817</v>
      </c>
      <c r="S30" s="248">
        <f t="shared" si="2"/>
        <v>2.7397260273972601</v>
      </c>
      <c r="T30" s="248">
        <f t="shared" si="2"/>
        <v>4.1095890410958908</v>
      </c>
      <c r="U30" s="248">
        <f t="shared" si="2"/>
        <v>21.917808219178081</v>
      </c>
      <c r="V30" s="248">
        <f t="shared" ref="V30:V42" si="3">SUMIF($O$46:$O$369,$O29,V$47:V$370)</f>
        <v>1.6438356164383561</v>
      </c>
    </row>
    <row r="31" spans="1:345" ht="22.5" customHeight="1" x14ac:dyDescent="0.3">
      <c r="A31" s="216"/>
      <c r="B31" s="64"/>
      <c r="C31" s="216"/>
      <c r="D31" s="216"/>
      <c r="E31" s="216"/>
      <c r="F31" s="216"/>
      <c r="G31" s="216"/>
      <c r="H31" s="216"/>
      <c r="I31" s="216"/>
      <c r="J31" s="250"/>
      <c r="K31" s="251"/>
      <c r="L31" s="216"/>
      <c r="M31" s="216"/>
      <c r="N31" s="247">
        <v>17</v>
      </c>
      <c r="O31" s="247">
        <v>2040</v>
      </c>
      <c r="P31" s="248">
        <f t="shared" si="2"/>
        <v>3.3972602739726026</v>
      </c>
      <c r="Q31" s="248">
        <f t="shared" si="2"/>
        <v>3.484931506849315</v>
      </c>
      <c r="R31" s="248">
        <f t="shared" si="2"/>
        <v>8.2191780821917817</v>
      </c>
      <c r="S31" s="248">
        <f t="shared" si="2"/>
        <v>2.7397260273972601</v>
      </c>
      <c r="T31" s="248">
        <f t="shared" si="2"/>
        <v>4.1095890410958908</v>
      </c>
      <c r="U31" s="248">
        <f t="shared" si="2"/>
        <v>21.917808219178081</v>
      </c>
      <c r="V31" s="248">
        <f t="shared" si="3"/>
        <v>1.6438356164383561</v>
      </c>
    </row>
    <row r="32" spans="1:345" ht="22.5" customHeight="1" x14ac:dyDescent="0.3">
      <c r="A32" s="216"/>
      <c r="B32" s="64"/>
      <c r="C32" s="216"/>
      <c r="D32" s="216"/>
      <c r="E32" s="216"/>
      <c r="F32" s="216"/>
      <c r="G32" s="216"/>
      <c r="H32" s="216"/>
      <c r="I32" s="216"/>
      <c r="J32" s="250"/>
      <c r="K32" s="251"/>
      <c r="L32" s="216"/>
      <c r="M32" s="216"/>
      <c r="N32" s="247">
        <v>18</v>
      </c>
      <c r="O32" s="247">
        <v>2041</v>
      </c>
      <c r="P32" s="248">
        <f t="shared" si="2"/>
        <v>3.2328767123287672</v>
      </c>
      <c r="Q32" s="248">
        <f t="shared" si="2"/>
        <v>3.5616438356164384</v>
      </c>
      <c r="R32" s="248">
        <f t="shared" si="2"/>
        <v>8.2191780821917817</v>
      </c>
      <c r="S32" s="248">
        <f t="shared" si="2"/>
        <v>2.7397260273972601</v>
      </c>
      <c r="T32" s="248">
        <f t="shared" si="2"/>
        <v>4.3835616438356162</v>
      </c>
      <c r="U32" s="248">
        <f t="shared" si="2"/>
        <v>21.917808219178081</v>
      </c>
      <c r="V32" s="248">
        <f t="shared" si="3"/>
        <v>1.6438356164383561</v>
      </c>
    </row>
    <row r="33" spans="1:22" ht="22.5" customHeight="1" x14ac:dyDescent="0.3">
      <c r="A33" s="216"/>
      <c r="B33" s="64"/>
      <c r="C33" s="216"/>
      <c r="D33" s="216"/>
      <c r="E33" s="216"/>
      <c r="F33" s="216"/>
      <c r="G33" s="216"/>
      <c r="H33" s="216"/>
      <c r="I33" s="216"/>
      <c r="J33" s="250"/>
      <c r="K33" s="251"/>
      <c r="L33" s="216"/>
      <c r="M33" s="216"/>
      <c r="N33" s="247">
        <v>19</v>
      </c>
      <c r="O33" s="247">
        <v>2042</v>
      </c>
      <c r="P33" s="248">
        <f t="shared" si="2"/>
        <v>3.0684931506849318</v>
      </c>
      <c r="Q33" s="248">
        <f t="shared" si="2"/>
        <v>3.6410958904109587</v>
      </c>
      <c r="R33" s="248">
        <f t="shared" si="2"/>
        <v>8.2191780821917817</v>
      </c>
      <c r="S33" s="248">
        <f t="shared" si="2"/>
        <v>2.7397260273972601</v>
      </c>
      <c r="T33" s="248">
        <f t="shared" si="2"/>
        <v>4.3835616438356162</v>
      </c>
      <c r="U33" s="248">
        <f t="shared" si="2"/>
        <v>21.917808219178081</v>
      </c>
      <c r="V33" s="248">
        <f t="shared" si="3"/>
        <v>1.9178082191780821</v>
      </c>
    </row>
    <row r="34" spans="1:22" ht="22.5" customHeight="1" x14ac:dyDescent="0.3">
      <c r="A34" s="216"/>
      <c r="B34" s="64"/>
      <c r="C34" s="216"/>
      <c r="D34" s="216"/>
      <c r="E34" s="216"/>
      <c r="F34" s="216"/>
      <c r="G34" s="216"/>
      <c r="H34" s="216"/>
      <c r="I34" s="216"/>
      <c r="J34" s="250"/>
      <c r="K34" s="251"/>
      <c r="L34" s="216"/>
      <c r="M34" s="216"/>
      <c r="N34" s="247">
        <v>20</v>
      </c>
      <c r="O34" s="247">
        <v>2043</v>
      </c>
      <c r="P34" s="248">
        <f t="shared" si="2"/>
        <v>2.904109589041096</v>
      </c>
      <c r="Q34" s="248">
        <f t="shared" si="2"/>
        <v>3.7205479452054795</v>
      </c>
      <c r="R34" s="248">
        <f t="shared" si="2"/>
        <v>8.2191780821917817</v>
      </c>
      <c r="S34" s="248">
        <f t="shared" si="2"/>
        <v>2.7397260273972601</v>
      </c>
      <c r="T34" s="248">
        <f t="shared" si="2"/>
        <v>4.6575342465753424</v>
      </c>
      <c r="U34" s="248">
        <f t="shared" si="2"/>
        <v>21.917808219178081</v>
      </c>
      <c r="V34" s="248">
        <f t="shared" si="3"/>
        <v>1.9178082191780821</v>
      </c>
    </row>
    <row r="35" spans="1:22" ht="22.5" customHeight="1" x14ac:dyDescent="0.3">
      <c r="A35" s="216"/>
      <c r="B35" s="64"/>
      <c r="C35" s="216"/>
      <c r="D35" s="216"/>
      <c r="E35" s="216"/>
      <c r="F35" s="216"/>
      <c r="G35" s="216"/>
      <c r="H35" s="216"/>
      <c r="I35" s="216"/>
      <c r="J35" s="250"/>
      <c r="K35" s="251"/>
      <c r="L35" s="216"/>
      <c r="M35" s="216"/>
      <c r="N35" s="247">
        <v>21</v>
      </c>
      <c r="O35" s="247">
        <v>2044</v>
      </c>
      <c r="P35" s="248">
        <f t="shared" si="2"/>
        <v>2.7671232876712328</v>
      </c>
      <c r="Q35" s="248">
        <f t="shared" si="2"/>
        <v>3.8027397260273976</v>
      </c>
      <c r="R35" s="248">
        <f t="shared" si="2"/>
        <v>8.2191780821917817</v>
      </c>
      <c r="S35" s="248">
        <f t="shared" si="2"/>
        <v>2.7397260273972601</v>
      </c>
      <c r="T35" s="248">
        <f t="shared" si="2"/>
        <v>4.9315068493150687</v>
      </c>
      <c r="U35" s="248">
        <f t="shared" si="2"/>
        <v>21.917808219178081</v>
      </c>
      <c r="V35" s="248">
        <f t="shared" si="3"/>
        <v>1.9178082191780821</v>
      </c>
    </row>
    <row r="36" spans="1:22" ht="22.5" customHeight="1" x14ac:dyDescent="0.3">
      <c r="A36" s="216"/>
      <c r="B36" s="64"/>
      <c r="C36" s="216"/>
      <c r="D36" s="216"/>
      <c r="E36" s="216"/>
      <c r="F36" s="216"/>
      <c r="G36" s="216"/>
      <c r="H36" s="216"/>
      <c r="I36" s="216"/>
      <c r="J36" s="250"/>
      <c r="K36" s="251"/>
      <c r="L36" s="216"/>
      <c r="M36" s="216"/>
      <c r="N36" s="247">
        <v>22</v>
      </c>
      <c r="O36" s="247">
        <v>2045</v>
      </c>
      <c r="P36" s="248">
        <f t="shared" si="2"/>
        <v>2.6301369863013697</v>
      </c>
      <c r="Q36" s="248">
        <f t="shared" si="2"/>
        <v>3.4219178082191779</v>
      </c>
      <c r="R36" s="248">
        <f t="shared" si="2"/>
        <v>8.2191780821917817</v>
      </c>
      <c r="S36" s="248">
        <f t="shared" si="2"/>
        <v>2.7397260273972601</v>
      </c>
      <c r="T36" s="248">
        <f t="shared" si="2"/>
        <v>5.2054794520547949</v>
      </c>
      <c r="U36" s="248">
        <f t="shared" si="2"/>
        <v>21.917808219178081</v>
      </c>
      <c r="V36" s="248">
        <f t="shared" si="3"/>
        <v>1.9178082191780821</v>
      </c>
    </row>
    <row r="37" spans="1:22" ht="22.5" customHeight="1" x14ac:dyDescent="0.3">
      <c r="A37" s="216"/>
      <c r="B37" s="64"/>
      <c r="C37" s="216"/>
      <c r="D37" s="216"/>
      <c r="E37" s="216"/>
      <c r="F37" s="216"/>
      <c r="G37" s="216"/>
      <c r="H37" s="216"/>
      <c r="I37" s="216"/>
      <c r="J37" s="250"/>
      <c r="K37" s="251"/>
      <c r="L37" s="216"/>
      <c r="M37" s="216"/>
      <c r="N37" s="247">
        <v>23</v>
      </c>
      <c r="O37" s="247">
        <v>2046</v>
      </c>
      <c r="P37" s="248">
        <f t="shared" si="2"/>
        <v>2.493150684931507</v>
      </c>
      <c r="Q37" s="248">
        <f t="shared" si="2"/>
        <v>3.0794520547945203</v>
      </c>
      <c r="R37" s="248">
        <f t="shared" si="2"/>
        <v>8.2191780821917817</v>
      </c>
      <c r="S37" s="248">
        <f t="shared" si="2"/>
        <v>2.7397260273972601</v>
      </c>
      <c r="T37" s="248">
        <f t="shared" si="2"/>
        <v>5.7534246575342465</v>
      </c>
      <c r="U37" s="248">
        <f t="shared" si="2"/>
        <v>21.917808219178081</v>
      </c>
      <c r="V37" s="248">
        <f t="shared" si="3"/>
        <v>2.1917808219178081</v>
      </c>
    </row>
    <row r="38" spans="1:22" ht="22.5" customHeight="1" x14ac:dyDescent="0.3">
      <c r="A38" s="216"/>
      <c r="B38" s="64"/>
      <c r="C38" s="216"/>
      <c r="D38" s="216"/>
      <c r="E38" s="216"/>
      <c r="F38" s="216"/>
      <c r="G38" s="216"/>
      <c r="H38" s="216"/>
      <c r="I38" s="216"/>
      <c r="J38" s="250"/>
      <c r="K38" s="251"/>
      <c r="L38" s="216"/>
      <c r="M38" s="216"/>
      <c r="N38" s="247">
        <v>24</v>
      </c>
      <c r="O38" s="247">
        <v>2047</v>
      </c>
      <c r="P38" s="248">
        <f t="shared" si="2"/>
        <v>2.3561643835616439</v>
      </c>
      <c r="Q38" s="248">
        <f t="shared" si="2"/>
        <v>2.7726027397260271</v>
      </c>
      <c r="R38" s="248">
        <f t="shared" si="2"/>
        <v>8.2191780821917817</v>
      </c>
      <c r="S38" s="248">
        <f t="shared" si="2"/>
        <v>2.7397260273972601</v>
      </c>
      <c r="T38" s="248">
        <f t="shared" si="2"/>
        <v>5.4794520547945202</v>
      </c>
      <c r="U38" s="248">
        <f t="shared" si="2"/>
        <v>21.917808219178081</v>
      </c>
      <c r="V38" s="248">
        <f t="shared" si="3"/>
        <v>2.1917808219178081</v>
      </c>
    </row>
    <row r="39" spans="1:22" ht="22.5" customHeight="1" x14ac:dyDescent="0.3">
      <c r="A39" s="216"/>
      <c r="B39" s="64"/>
      <c r="C39" s="216"/>
      <c r="D39" s="216"/>
      <c r="E39" s="216"/>
      <c r="F39" s="216"/>
      <c r="G39" s="216"/>
      <c r="H39" s="216"/>
      <c r="I39" s="216"/>
      <c r="J39" s="250"/>
      <c r="K39" s="251"/>
      <c r="L39" s="216"/>
      <c r="M39" s="216"/>
      <c r="N39" s="247">
        <v>25</v>
      </c>
      <c r="O39" s="247">
        <v>2048</v>
      </c>
      <c r="P39" s="248">
        <f t="shared" si="2"/>
        <v>2.2465753424657531</v>
      </c>
      <c r="Q39" s="248">
        <f t="shared" si="2"/>
        <v>2.493150684931507</v>
      </c>
      <c r="R39" s="248">
        <f t="shared" si="2"/>
        <v>8.2191780821917817</v>
      </c>
      <c r="S39" s="248">
        <f t="shared" si="2"/>
        <v>2.7397260273972601</v>
      </c>
      <c r="T39" s="248">
        <f t="shared" si="2"/>
        <v>6.0273972602739727</v>
      </c>
      <c r="U39" s="248">
        <f t="shared" si="2"/>
        <v>21.917808219178081</v>
      </c>
      <c r="V39" s="248">
        <f t="shared" si="3"/>
        <v>2.1917808219178081</v>
      </c>
    </row>
    <row r="40" spans="1:22" ht="22.5" customHeight="1" x14ac:dyDescent="0.3">
      <c r="A40" s="216"/>
      <c r="B40" s="64"/>
      <c r="C40" s="216"/>
      <c r="D40" s="216"/>
      <c r="E40" s="216"/>
      <c r="F40" s="216"/>
      <c r="G40" s="216"/>
      <c r="H40" s="216"/>
      <c r="I40" s="216"/>
      <c r="J40" s="250"/>
      <c r="K40" s="251"/>
      <c r="L40" s="216"/>
      <c r="M40" s="216"/>
      <c r="N40" s="247">
        <v>26</v>
      </c>
      <c r="O40" s="247">
        <v>2049</v>
      </c>
      <c r="P40" s="248">
        <f t="shared" si="2"/>
        <v>2.1369863013698631</v>
      </c>
      <c r="Q40" s="248">
        <f t="shared" si="2"/>
        <v>2.2438356164383562</v>
      </c>
      <c r="R40" s="248">
        <f t="shared" si="2"/>
        <v>8.2191780821917817</v>
      </c>
      <c r="S40" s="248">
        <f t="shared" si="2"/>
        <v>2.7397260273972601</v>
      </c>
      <c r="T40" s="248">
        <f t="shared" si="2"/>
        <v>5.7534246575342465</v>
      </c>
      <c r="U40" s="248">
        <f t="shared" si="2"/>
        <v>21.917808219178081</v>
      </c>
      <c r="V40" s="248">
        <f t="shared" si="3"/>
        <v>2.1917808219178081</v>
      </c>
    </row>
    <row r="41" spans="1:22" ht="22.5" customHeight="1" x14ac:dyDescent="0.3">
      <c r="A41" s="216"/>
      <c r="B41" s="64"/>
      <c r="C41" s="216"/>
      <c r="D41" s="216"/>
      <c r="E41" s="216"/>
      <c r="F41" s="216"/>
      <c r="G41" s="216"/>
      <c r="H41" s="216"/>
      <c r="I41" s="216"/>
      <c r="J41" s="250"/>
      <c r="K41" s="251"/>
      <c r="L41" s="216"/>
      <c r="M41" s="216"/>
      <c r="N41" s="247">
        <v>27</v>
      </c>
      <c r="O41" s="247">
        <v>2050</v>
      </c>
      <c r="P41" s="248">
        <f t="shared" si="2"/>
        <v>2.0273972602739727</v>
      </c>
      <c r="Q41" s="248">
        <f t="shared" si="2"/>
        <v>2.0191780821917806</v>
      </c>
      <c r="R41" s="248">
        <f t="shared" si="2"/>
        <v>8.2191780821917817</v>
      </c>
      <c r="S41" s="248">
        <f t="shared" si="2"/>
        <v>2.7397260273972601</v>
      </c>
      <c r="T41" s="248">
        <f t="shared" si="2"/>
        <v>6.3013698630136989</v>
      </c>
      <c r="U41" s="248">
        <f t="shared" si="2"/>
        <v>21.917808219178081</v>
      </c>
      <c r="V41" s="248">
        <f t="shared" si="3"/>
        <v>2.4657534246575343</v>
      </c>
    </row>
    <row r="42" spans="1:22" ht="22.5" customHeight="1" x14ac:dyDescent="0.3">
      <c r="A42" s="216"/>
      <c r="B42" s="64"/>
      <c r="C42" s="216"/>
      <c r="D42" s="216"/>
      <c r="E42" s="216"/>
      <c r="F42" s="216"/>
      <c r="G42" s="216"/>
      <c r="H42" s="216"/>
      <c r="I42" s="216"/>
      <c r="J42" s="250"/>
      <c r="K42" s="251"/>
      <c r="L42" s="216"/>
      <c r="V42" s="248">
        <f t="shared" si="3"/>
        <v>2.4657534246575343</v>
      </c>
    </row>
    <row r="44" spans="1:22" x14ac:dyDescent="0.25">
      <c r="N44" s="86"/>
      <c r="O44" s="58"/>
      <c r="P44" s="93">
        <v>1</v>
      </c>
      <c r="Q44" s="93">
        <v>2</v>
      </c>
      <c r="R44" s="93">
        <v>3</v>
      </c>
      <c r="S44" s="93">
        <v>4</v>
      </c>
      <c r="T44" s="93">
        <v>5</v>
      </c>
      <c r="U44" s="93">
        <v>6</v>
      </c>
    </row>
    <row r="45" spans="1:22" ht="30" x14ac:dyDescent="0.25">
      <c r="N45" s="86"/>
      <c r="O45" s="58" t="s">
        <v>121</v>
      </c>
      <c r="P45" s="93" t="s">
        <v>122</v>
      </c>
      <c r="Q45" s="93" t="s">
        <v>124</v>
      </c>
      <c r="R45" s="93" t="s">
        <v>125</v>
      </c>
      <c r="S45" s="93" t="s">
        <v>126</v>
      </c>
      <c r="T45" s="93" t="s">
        <v>127</v>
      </c>
      <c r="U45" s="93" t="s">
        <v>128</v>
      </c>
      <c r="V45" s="93">
        <v>7</v>
      </c>
    </row>
    <row r="46" spans="1:22" ht="42" customHeight="1" x14ac:dyDescent="0.25">
      <c r="N46" s="252">
        <v>45292</v>
      </c>
      <c r="O46" s="149">
        <f>YEAR(N46)</f>
        <v>2024</v>
      </c>
      <c r="P46" s="253">
        <v>2.9178082191780823</v>
      </c>
      <c r="Q46" s="253">
        <v>0</v>
      </c>
      <c r="R46" s="253">
        <v>8.2191780821917817</v>
      </c>
      <c r="S46" s="253">
        <v>0</v>
      </c>
      <c r="T46" s="253">
        <v>0</v>
      </c>
      <c r="U46" s="253">
        <v>21.917808219178081</v>
      </c>
      <c r="V46" s="93" t="s">
        <v>129</v>
      </c>
    </row>
    <row r="47" spans="1:22" x14ac:dyDescent="0.25">
      <c r="N47" s="252">
        <v>45323</v>
      </c>
      <c r="O47" s="149">
        <f t="shared" ref="O47:O110" si="4">YEAR(N47)</f>
        <v>2024</v>
      </c>
      <c r="P47" s="253" t="s">
        <v>123</v>
      </c>
      <c r="Q47" s="253" t="s">
        <v>123</v>
      </c>
      <c r="R47" s="253" t="s">
        <v>123</v>
      </c>
      <c r="S47" s="253" t="s">
        <v>123</v>
      </c>
      <c r="T47" s="253" t="s">
        <v>123</v>
      </c>
      <c r="U47" s="253" t="s">
        <v>123</v>
      </c>
      <c r="V47" s="253">
        <v>0</v>
      </c>
    </row>
    <row r="48" spans="1:22" x14ac:dyDescent="0.25">
      <c r="N48" s="252">
        <v>45352</v>
      </c>
      <c r="O48" s="149">
        <f t="shared" si="4"/>
        <v>2024</v>
      </c>
      <c r="P48" s="253" t="s">
        <v>123</v>
      </c>
      <c r="Q48" s="253" t="s">
        <v>123</v>
      </c>
      <c r="R48" s="253" t="s">
        <v>123</v>
      </c>
      <c r="S48" s="253" t="s">
        <v>123</v>
      </c>
      <c r="T48" s="253" t="s">
        <v>123</v>
      </c>
      <c r="U48" s="253" t="s">
        <v>123</v>
      </c>
      <c r="V48" s="253" t="s">
        <v>123</v>
      </c>
    </row>
    <row r="49" spans="14:22" x14ac:dyDescent="0.25">
      <c r="N49" s="252">
        <v>45383</v>
      </c>
      <c r="O49" s="149">
        <f t="shared" si="4"/>
        <v>2024</v>
      </c>
      <c r="P49" s="253" t="s">
        <v>123</v>
      </c>
      <c r="Q49" s="253"/>
      <c r="R49" s="253" t="s">
        <v>123</v>
      </c>
      <c r="S49" s="253" t="s">
        <v>123</v>
      </c>
      <c r="T49" s="253" t="s">
        <v>123</v>
      </c>
      <c r="U49" s="253" t="s">
        <v>123</v>
      </c>
      <c r="V49" s="253" t="s">
        <v>123</v>
      </c>
    </row>
    <row r="50" spans="14:22" x14ac:dyDescent="0.25">
      <c r="N50" s="252">
        <v>45413</v>
      </c>
      <c r="O50" s="149">
        <f t="shared" si="4"/>
        <v>2024</v>
      </c>
      <c r="P50" s="253" t="s">
        <v>123</v>
      </c>
      <c r="Q50" s="253" t="s">
        <v>123</v>
      </c>
      <c r="R50" s="253" t="s">
        <v>123</v>
      </c>
      <c r="S50" s="253" t="s">
        <v>123</v>
      </c>
      <c r="T50" s="253" t="s">
        <v>123</v>
      </c>
      <c r="U50" s="253" t="s">
        <v>123</v>
      </c>
      <c r="V50" s="253" t="s">
        <v>123</v>
      </c>
    </row>
    <row r="51" spans="14:22" x14ac:dyDescent="0.25">
      <c r="N51" s="252">
        <v>45444</v>
      </c>
      <c r="O51" s="149">
        <f t="shared" si="4"/>
        <v>2024</v>
      </c>
      <c r="P51" s="253" t="s">
        <v>123</v>
      </c>
      <c r="Q51" s="253" t="s">
        <v>123</v>
      </c>
      <c r="R51" s="253" t="s">
        <v>123</v>
      </c>
      <c r="S51" s="253" t="s">
        <v>123</v>
      </c>
      <c r="T51" s="253" t="s">
        <v>123</v>
      </c>
      <c r="U51" s="253" t="s">
        <v>123</v>
      </c>
      <c r="V51" s="253" t="s">
        <v>123</v>
      </c>
    </row>
    <row r="52" spans="14:22" x14ac:dyDescent="0.25">
      <c r="N52" s="252">
        <v>45474</v>
      </c>
      <c r="O52" s="149">
        <f t="shared" si="4"/>
        <v>2024</v>
      </c>
      <c r="P52" s="253" t="s">
        <v>123</v>
      </c>
      <c r="Q52" s="253" t="s">
        <v>123</v>
      </c>
      <c r="R52" s="253" t="s">
        <v>123</v>
      </c>
      <c r="S52" s="253" t="s">
        <v>123</v>
      </c>
      <c r="T52" s="253" t="s">
        <v>123</v>
      </c>
      <c r="U52" s="253" t="s">
        <v>123</v>
      </c>
      <c r="V52" s="253" t="s">
        <v>123</v>
      </c>
    </row>
    <row r="53" spans="14:22" x14ac:dyDescent="0.25">
      <c r="N53" s="252">
        <v>45505</v>
      </c>
      <c r="O53" s="149">
        <f t="shared" si="4"/>
        <v>2024</v>
      </c>
      <c r="P53" s="253" t="s">
        <v>123</v>
      </c>
      <c r="Q53" s="253" t="s">
        <v>123</v>
      </c>
      <c r="R53" s="253" t="s">
        <v>123</v>
      </c>
      <c r="S53" s="253" t="s">
        <v>123</v>
      </c>
      <c r="T53" s="253" t="s">
        <v>123</v>
      </c>
      <c r="U53" s="253" t="s">
        <v>123</v>
      </c>
      <c r="V53" s="253" t="s">
        <v>123</v>
      </c>
    </row>
    <row r="54" spans="14:22" x14ac:dyDescent="0.25">
      <c r="N54" s="252">
        <v>45536</v>
      </c>
      <c r="O54" s="149">
        <f t="shared" si="4"/>
        <v>2024</v>
      </c>
      <c r="P54" s="253" t="s">
        <v>123</v>
      </c>
      <c r="Q54" s="253" t="s">
        <v>123</v>
      </c>
      <c r="R54" s="253" t="s">
        <v>123</v>
      </c>
      <c r="S54" s="253" t="s">
        <v>123</v>
      </c>
      <c r="T54" s="253" t="s">
        <v>123</v>
      </c>
      <c r="U54" s="253" t="s">
        <v>123</v>
      </c>
      <c r="V54" s="253" t="s">
        <v>123</v>
      </c>
    </row>
    <row r="55" spans="14:22" x14ac:dyDescent="0.25">
      <c r="N55" s="252">
        <v>45566</v>
      </c>
      <c r="O55" s="149">
        <f t="shared" si="4"/>
        <v>2024</v>
      </c>
      <c r="P55" s="253" t="s">
        <v>123</v>
      </c>
      <c r="Q55" s="253" t="s">
        <v>123</v>
      </c>
      <c r="R55" s="253" t="s">
        <v>123</v>
      </c>
      <c r="S55" s="253" t="s">
        <v>123</v>
      </c>
      <c r="T55" s="253" t="s">
        <v>123</v>
      </c>
      <c r="U55" s="253" t="s">
        <v>123</v>
      </c>
      <c r="V55" s="253" t="s">
        <v>123</v>
      </c>
    </row>
    <row r="56" spans="14:22" x14ac:dyDescent="0.25">
      <c r="N56" s="252">
        <v>45597</v>
      </c>
      <c r="O56" s="149">
        <f t="shared" si="4"/>
        <v>2024</v>
      </c>
      <c r="P56" s="253" t="s">
        <v>123</v>
      </c>
      <c r="Q56" s="253" t="s">
        <v>123</v>
      </c>
      <c r="R56" s="253" t="s">
        <v>123</v>
      </c>
      <c r="S56" s="253" t="s">
        <v>123</v>
      </c>
      <c r="T56" s="253" t="s">
        <v>123</v>
      </c>
      <c r="U56" s="253" t="s">
        <v>123</v>
      </c>
      <c r="V56" s="253" t="s">
        <v>123</v>
      </c>
    </row>
    <row r="57" spans="14:22" x14ac:dyDescent="0.25">
      <c r="N57" s="252">
        <v>45627</v>
      </c>
      <c r="O57" s="149">
        <f t="shared" si="4"/>
        <v>2024</v>
      </c>
      <c r="P57" s="253" t="s">
        <v>123</v>
      </c>
      <c r="Q57" s="253" t="s">
        <v>123</v>
      </c>
      <c r="R57" s="253" t="s">
        <v>123</v>
      </c>
      <c r="S57" s="253" t="s">
        <v>123</v>
      </c>
      <c r="T57" s="253" t="s">
        <v>123</v>
      </c>
      <c r="U57" s="253" t="s">
        <v>123</v>
      </c>
      <c r="V57" s="253" t="s">
        <v>123</v>
      </c>
    </row>
    <row r="58" spans="14:22" x14ac:dyDescent="0.25">
      <c r="N58" s="252">
        <v>45658</v>
      </c>
      <c r="O58" s="149">
        <f t="shared" si="4"/>
        <v>2025</v>
      </c>
      <c r="P58" s="253">
        <v>3.404109589041096</v>
      </c>
      <c r="Q58" s="253">
        <v>1.5424657534246575</v>
      </c>
      <c r="R58" s="253">
        <v>8.2191780821917817</v>
      </c>
      <c r="S58" s="253">
        <v>2.7397260273972601</v>
      </c>
      <c r="T58" s="253">
        <v>1.095890410958904</v>
      </c>
      <c r="U58" s="253">
        <v>21.917808219178081</v>
      </c>
      <c r="V58" s="253" t="s">
        <v>123</v>
      </c>
    </row>
    <row r="59" spans="14:22" x14ac:dyDescent="0.25">
      <c r="N59" s="252">
        <v>45689</v>
      </c>
      <c r="O59" s="149">
        <f t="shared" si="4"/>
        <v>2025</v>
      </c>
      <c r="P59" s="253" t="s">
        <v>123</v>
      </c>
      <c r="Q59" s="253" t="s">
        <v>123</v>
      </c>
      <c r="R59" s="253" t="s">
        <v>123</v>
      </c>
      <c r="S59" s="253" t="s">
        <v>123</v>
      </c>
      <c r="T59" s="253" t="s">
        <v>123</v>
      </c>
      <c r="U59" s="253" t="s">
        <v>123</v>
      </c>
      <c r="V59" s="253">
        <v>0.82191780821917804</v>
      </c>
    </row>
    <row r="60" spans="14:22" x14ac:dyDescent="0.25">
      <c r="N60" s="252">
        <v>45717</v>
      </c>
      <c r="O60" s="149">
        <f t="shared" si="4"/>
        <v>2025</v>
      </c>
      <c r="P60" s="253" t="s">
        <v>123</v>
      </c>
      <c r="Q60" s="253" t="s">
        <v>123</v>
      </c>
      <c r="R60" s="253" t="s">
        <v>123</v>
      </c>
      <c r="S60" s="253" t="s">
        <v>123</v>
      </c>
      <c r="T60" s="253" t="s">
        <v>123</v>
      </c>
      <c r="U60" s="253" t="s">
        <v>123</v>
      </c>
      <c r="V60" s="253" t="s">
        <v>123</v>
      </c>
    </row>
    <row r="61" spans="14:22" x14ac:dyDescent="0.25">
      <c r="N61" s="252">
        <v>45748</v>
      </c>
      <c r="O61" s="149">
        <f t="shared" si="4"/>
        <v>2025</v>
      </c>
      <c r="P61" s="253" t="s">
        <v>123</v>
      </c>
      <c r="Q61" s="253" t="s">
        <v>123</v>
      </c>
      <c r="R61" s="253" t="s">
        <v>123</v>
      </c>
      <c r="S61" s="253" t="s">
        <v>123</v>
      </c>
      <c r="T61" s="253" t="s">
        <v>123</v>
      </c>
      <c r="U61" s="253" t="s">
        <v>123</v>
      </c>
      <c r="V61" s="253" t="s">
        <v>123</v>
      </c>
    </row>
    <row r="62" spans="14:22" x14ac:dyDescent="0.25">
      <c r="N62" s="252">
        <v>45778</v>
      </c>
      <c r="O62" s="149">
        <f t="shared" si="4"/>
        <v>2025</v>
      </c>
      <c r="P62" s="253" t="s">
        <v>123</v>
      </c>
      <c r="Q62" s="253" t="s">
        <v>123</v>
      </c>
      <c r="R62" s="253" t="s">
        <v>123</v>
      </c>
      <c r="S62" s="253" t="s">
        <v>123</v>
      </c>
      <c r="T62" s="253" t="s">
        <v>123</v>
      </c>
      <c r="U62" s="253" t="s">
        <v>123</v>
      </c>
      <c r="V62" s="253" t="s">
        <v>123</v>
      </c>
    </row>
    <row r="63" spans="14:22" x14ac:dyDescent="0.25">
      <c r="N63" s="252">
        <v>45809</v>
      </c>
      <c r="O63" s="149">
        <f t="shared" si="4"/>
        <v>2025</v>
      </c>
      <c r="P63" s="253" t="s">
        <v>123</v>
      </c>
      <c r="Q63" s="253" t="s">
        <v>123</v>
      </c>
      <c r="R63" s="253" t="s">
        <v>123</v>
      </c>
      <c r="S63" s="253" t="s">
        <v>123</v>
      </c>
      <c r="T63" s="253" t="s">
        <v>123</v>
      </c>
      <c r="U63" s="253" t="s">
        <v>123</v>
      </c>
      <c r="V63" s="253" t="s">
        <v>123</v>
      </c>
    </row>
    <row r="64" spans="14:22" x14ac:dyDescent="0.25">
      <c r="N64" s="252">
        <v>45839</v>
      </c>
      <c r="O64" s="149">
        <f t="shared" si="4"/>
        <v>2025</v>
      </c>
      <c r="P64" s="253" t="s">
        <v>123</v>
      </c>
      <c r="Q64" s="253" t="s">
        <v>123</v>
      </c>
      <c r="R64" s="253" t="s">
        <v>123</v>
      </c>
      <c r="S64" s="253" t="s">
        <v>123</v>
      </c>
      <c r="T64" s="253" t="s">
        <v>123</v>
      </c>
      <c r="U64" s="253" t="s">
        <v>123</v>
      </c>
      <c r="V64" s="253" t="s">
        <v>123</v>
      </c>
    </row>
    <row r="65" spans="14:22" x14ac:dyDescent="0.25">
      <c r="N65" s="252">
        <v>45870</v>
      </c>
      <c r="O65" s="149">
        <f t="shared" si="4"/>
        <v>2025</v>
      </c>
      <c r="P65" s="253" t="s">
        <v>123</v>
      </c>
      <c r="Q65" s="253" t="s">
        <v>123</v>
      </c>
      <c r="R65" s="253" t="s">
        <v>123</v>
      </c>
      <c r="S65" s="253" t="s">
        <v>123</v>
      </c>
      <c r="T65" s="253" t="s">
        <v>123</v>
      </c>
      <c r="U65" s="253" t="s">
        <v>123</v>
      </c>
      <c r="V65" s="253" t="s">
        <v>123</v>
      </c>
    </row>
    <row r="66" spans="14:22" x14ac:dyDescent="0.25">
      <c r="N66" s="252">
        <v>45901</v>
      </c>
      <c r="O66" s="149">
        <f t="shared" si="4"/>
        <v>2025</v>
      </c>
      <c r="P66" s="253" t="s">
        <v>123</v>
      </c>
      <c r="Q66" s="253" t="s">
        <v>123</v>
      </c>
      <c r="R66" s="253" t="s">
        <v>123</v>
      </c>
      <c r="S66" s="253" t="s">
        <v>123</v>
      </c>
      <c r="T66" s="253" t="s">
        <v>123</v>
      </c>
      <c r="U66" s="253" t="s">
        <v>123</v>
      </c>
      <c r="V66" s="253" t="s">
        <v>123</v>
      </c>
    </row>
    <row r="67" spans="14:22" x14ac:dyDescent="0.25">
      <c r="N67" s="252">
        <v>45931</v>
      </c>
      <c r="O67" s="149">
        <f t="shared" si="4"/>
        <v>2025</v>
      </c>
      <c r="P67" s="253" t="s">
        <v>123</v>
      </c>
      <c r="Q67" s="253" t="s">
        <v>123</v>
      </c>
      <c r="R67" s="253" t="s">
        <v>123</v>
      </c>
      <c r="S67" s="253" t="s">
        <v>123</v>
      </c>
      <c r="T67" s="253" t="s">
        <v>123</v>
      </c>
      <c r="U67" s="253" t="s">
        <v>123</v>
      </c>
      <c r="V67" s="253" t="s">
        <v>123</v>
      </c>
    </row>
    <row r="68" spans="14:22" x14ac:dyDescent="0.25">
      <c r="N68" s="252">
        <v>45962</v>
      </c>
      <c r="O68" s="149">
        <f t="shared" si="4"/>
        <v>2025</v>
      </c>
      <c r="P68" s="253" t="s">
        <v>123</v>
      </c>
      <c r="Q68" s="253" t="s">
        <v>123</v>
      </c>
      <c r="R68" s="253" t="s">
        <v>123</v>
      </c>
      <c r="S68" s="253" t="s">
        <v>123</v>
      </c>
      <c r="T68" s="253" t="s">
        <v>123</v>
      </c>
      <c r="U68" s="253" t="s">
        <v>123</v>
      </c>
      <c r="V68" s="253" t="s">
        <v>123</v>
      </c>
    </row>
    <row r="69" spans="14:22" x14ac:dyDescent="0.25">
      <c r="N69" s="252">
        <v>45992</v>
      </c>
      <c r="O69" s="149">
        <f t="shared" si="4"/>
        <v>2025</v>
      </c>
      <c r="P69" s="253" t="s">
        <v>123</v>
      </c>
      <c r="Q69" s="253" t="s">
        <v>123</v>
      </c>
      <c r="R69" s="253" t="s">
        <v>123</v>
      </c>
      <c r="S69" s="253" t="s">
        <v>123</v>
      </c>
      <c r="T69" s="253" t="s">
        <v>123</v>
      </c>
      <c r="U69" s="253" t="s">
        <v>123</v>
      </c>
      <c r="V69" s="253" t="s">
        <v>123</v>
      </c>
    </row>
    <row r="70" spans="14:22" x14ac:dyDescent="0.25">
      <c r="N70" s="252">
        <v>46023</v>
      </c>
      <c r="O70" s="149">
        <f t="shared" si="4"/>
        <v>2026</v>
      </c>
      <c r="P70" s="253">
        <v>3.8356164383561646</v>
      </c>
      <c r="Q70" s="253">
        <v>1.5424657534246575</v>
      </c>
      <c r="R70" s="253">
        <v>8.2191780821917817</v>
      </c>
      <c r="S70" s="253">
        <v>2.7397260273972601</v>
      </c>
      <c r="T70" s="253">
        <v>1.095890410958904</v>
      </c>
      <c r="U70" s="253">
        <v>21.917808219178081</v>
      </c>
      <c r="V70" s="253" t="s">
        <v>123</v>
      </c>
    </row>
    <row r="71" spans="14:22" x14ac:dyDescent="0.25">
      <c r="N71" s="252">
        <v>46054</v>
      </c>
      <c r="O71" s="149">
        <f t="shared" si="4"/>
        <v>2026</v>
      </c>
      <c r="P71" s="253" t="s">
        <v>123</v>
      </c>
      <c r="Q71" s="253" t="s">
        <v>123</v>
      </c>
      <c r="R71" s="253" t="s">
        <v>123</v>
      </c>
      <c r="S71" s="253" t="s">
        <v>123</v>
      </c>
      <c r="T71" s="253" t="s">
        <v>123</v>
      </c>
      <c r="U71" s="253" t="s">
        <v>123</v>
      </c>
      <c r="V71" s="253">
        <v>0.82191780821917804</v>
      </c>
    </row>
    <row r="72" spans="14:22" x14ac:dyDescent="0.25">
      <c r="N72" s="252">
        <v>46082</v>
      </c>
      <c r="O72" s="149">
        <f t="shared" si="4"/>
        <v>2026</v>
      </c>
      <c r="P72" s="253" t="s">
        <v>123</v>
      </c>
      <c r="Q72" s="253" t="s">
        <v>123</v>
      </c>
      <c r="R72" s="253" t="s">
        <v>123</v>
      </c>
      <c r="S72" s="253" t="s">
        <v>123</v>
      </c>
      <c r="T72" s="253" t="s">
        <v>123</v>
      </c>
      <c r="U72" s="253" t="s">
        <v>123</v>
      </c>
      <c r="V72" s="253" t="s">
        <v>123</v>
      </c>
    </row>
    <row r="73" spans="14:22" x14ac:dyDescent="0.25">
      <c r="N73" s="252">
        <v>46113</v>
      </c>
      <c r="O73" s="149">
        <f t="shared" si="4"/>
        <v>2026</v>
      </c>
      <c r="P73" s="253" t="s">
        <v>123</v>
      </c>
      <c r="Q73" s="253" t="s">
        <v>123</v>
      </c>
      <c r="R73" s="253" t="s">
        <v>123</v>
      </c>
      <c r="S73" s="253" t="s">
        <v>123</v>
      </c>
      <c r="T73" s="253" t="s">
        <v>123</v>
      </c>
      <c r="U73" s="253" t="s">
        <v>123</v>
      </c>
      <c r="V73" s="253" t="s">
        <v>123</v>
      </c>
    </row>
    <row r="74" spans="14:22" x14ac:dyDescent="0.25">
      <c r="N74" s="252">
        <v>46143</v>
      </c>
      <c r="O74" s="149">
        <f t="shared" si="4"/>
        <v>2026</v>
      </c>
      <c r="P74" s="253" t="s">
        <v>123</v>
      </c>
      <c r="Q74" s="253" t="s">
        <v>123</v>
      </c>
      <c r="R74" s="253" t="s">
        <v>123</v>
      </c>
      <c r="S74" s="253" t="s">
        <v>123</v>
      </c>
      <c r="T74" s="253" t="s">
        <v>123</v>
      </c>
      <c r="U74" s="253" t="s">
        <v>123</v>
      </c>
      <c r="V74" s="253" t="s">
        <v>123</v>
      </c>
    </row>
    <row r="75" spans="14:22" x14ac:dyDescent="0.25">
      <c r="N75" s="252">
        <v>46174</v>
      </c>
      <c r="O75" s="149">
        <f t="shared" si="4"/>
        <v>2026</v>
      </c>
      <c r="P75" s="253" t="s">
        <v>123</v>
      </c>
      <c r="Q75" s="253" t="s">
        <v>123</v>
      </c>
      <c r="R75" s="253" t="s">
        <v>123</v>
      </c>
      <c r="S75" s="253" t="s">
        <v>123</v>
      </c>
      <c r="T75" s="253" t="s">
        <v>123</v>
      </c>
      <c r="U75" s="253" t="s">
        <v>123</v>
      </c>
      <c r="V75" s="253" t="s">
        <v>123</v>
      </c>
    </row>
    <row r="76" spans="14:22" x14ac:dyDescent="0.25">
      <c r="N76" s="252">
        <v>46204</v>
      </c>
      <c r="O76" s="149">
        <f t="shared" si="4"/>
        <v>2026</v>
      </c>
      <c r="P76" s="253" t="s">
        <v>123</v>
      </c>
      <c r="Q76" s="253" t="s">
        <v>123</v>
      </c>
      <c r="R76" s="253" t="s">
        <v>123</v>
      </c>
      <c r="S76" s="253" t="s">
        <v>123</v>
      </c>
      <c r="T76" s="253" t="s">
        <v>123</v>
      </c>
      <c r="U76" s="253" t="s">
        <v>123</v>
      </c>
      <c r="V76" s="253" t="s">
        <v>123</v>
      </c>
    </row>
    <row r="77" spans="14:22" x14ac:dyDescent="0.25">
      <c r="N77" s="252">
        <v>46235</v>
      </c>
      <c r="O77" s="149">
        <f t="shared" si="4"/>
        <v>2026</v>
      </c>
      <c r="P77" s="253" t="s">
        <v>123</v>
      </c>
      <c r="Q77" s="253" t="s">
        <v>123</v>
      </c>
      <c r="R77" s="253" t="s">
        <v>123</v>
      </c>
      <c r="S77" s="253" t="s">
        <v>123</v>
      </c>
      <c r="T77" s="253" t="s">
        <v>123</v>
      </c>
      <c r="U77" s="253" t="s">
        <v>123</v>
      </c>
      <c r="V77" s="253" t="s">
        <v>123</v>
      </c>
    </row>
    <row r="78" spans="14:22" x14ac:dyDescent="0.25">
      <c r="N78" s="252">
        <v>46266</v>
      </c>
      <c r="O78" s="149">
        <f t="shared" si="4"/>
        <v>2026</v>
      </c>
      <c r="P78" s="253" t="s">
        <v>123</v>
      </c>
      <c r="Q78" s="253" t="s">
        <v>123</v>
      </c>
      <c r="R78" s="253" t="s">
        <v>123</v>
      </c>
      <c r="S78" s="253" t="s">
        <v>123</v>
      </c>
      <c r="T78" s="253" t="s">
        <v>123</v>
      </c>
      <c r="U78" s="253" t="s">
        <v>123</v>
      </c>
      <c r="V78" s="253" t="s">
        <v>123</v>
      </c>
    </row>
    <row r="79" spans="14:22" x14ac:dyDescent="0.25">
      <c r="N79" s="252">
        <v>46296</v>
      </c>
      <c r="O79" s="149">
        <f t="shared" si="4"/>
        <v>2026</v>
      </c>
      <c r="P79" s="253" t="s">
        <v>123</v>
      </c>
      <c r="Q79" s="253" t="s">
        <v>123</v>
      </c>
      <c r="R79" s="253" t="s">
        <v>123</v>
      </c>
      <c r="S79" s="253" t="s">
        <v>123</v>
      </c>
      <c r="T79" s="253" t="s">
        <v>123</v>
      </c>
      <c r="U79" s="253" t="s">
        <v>123</v>
      </c>
      <c r="V79" s="253" t="s">
        <v>123</v>
      </c>
    </row>
    <row r="80" spans="14:22" x14ac:dyDescent="0.25">
      <c r="N80" s="252">
        <v>46327</v>
      </c>
      <c r="O80" s="149">
        <f t="shared" si="4"/>
        <v>2026</v>
      </c>
      <c r="P80" s="253" t="s">
        <v>123</v>
      </c>
      <c r="Q80" s="253" t="s">
        <v>123</v>
      </c>
      <c r="R80" s="253" t="s">
        <v>123</v>
      </c>
      <c r="S80" s="253" t="s">
        <v>123</v>
      </c>
      <c r="T80" s="253" t="s">
        <v>123</v>
      </c>
      <c r="U80" s="253" t="s">
        <v>123</v>
      </c>
      <c r="V80" s="253" t="s">
        <v>123</v>
      </c>
    </row>
    <row r="81" spans="14:22" x14ac:dyDescent="0.25">
      <c r="N81" s="252">
        <v>46357</v>
      </c>
      <c r="O81" s="149">
        <f t="shared" si="4"/>
        <v>2026</v>
      </c>
      <c r="P81" s="253" t="s">
        <v>123</v>
      </c>
      <c r="Q81" s="253" t="s">
        <v>123</v>
      </c>
      <c r="R81" s="253" t="s">
        <v>123</v>
      </c>
      <c r="S81" s="253" t="s">
        <v>123</v>
      </c>
      <c r="T81" s="253" t="s">
        <v>123</v>
      </c>
      <c r="U81" s="253" t="s">
        <v>123</v>
      </c>
      <c r="V81" s="253" t="s">
        <v>123</v>
      </c>
    </row>
    <row r="82" spans="14:22" x14ac:dyDescent="0.25">
      <c r="N82" s="252">
        <v>46388</v>
      </c>
      <c r="O82" s="149">
        <f t="shared" si="4"/>
        <v>2027</v>
      </c>
      <c r="P82" s="253">
        <v>4.10958904109589</v>
      </c>
      <c r="Q82" s="253">
        <v>1.9698630136986301</v>
      </c>
      <c r="R82" s="253">
        <v>8.2191780821917817</v>
      </c>
      <c r="S82" s="253">
        <v>2.7397260273972601</v>
      </c>
      <c r="T82" s="253">
        <v>1.5753424657534247</v>
      </c>
      <c r="U82" s="253">
        <v>21.917808219178081</v>
      </c>
      <c r="V82" s="253" t="s">
        <v>123</v>
      </c>
    </row>
    <row r="83" spans="14:22" x14ac:dyDescent="0.25">
      <c r="N83" s="252">
        <v>46419</v>
      </c>
      <c r="O83" s="149">
        <f t="shared" si="4"/>
        <v>2027</v>
      </c>
      <c r="P83" s="253" t="s">
        <v>123</v>
      </c>
      <c r="Q83" s="253" t="s">
        <v>123</v>
      </c>
      <c r="R83" s="253" t="s">
        <v>123</v>
      </c>
      <c r="S83" s="253" t="s">
        <v>123</v>
      </c>
      <c r="T83" s="253" t="s">
        <v>123</v>
      </c>
      <c r="U83" s="253" t="s">
        <v>123</v>
      </c>
      <c r="V83" s="253">
        <v>0.82191780821917804</v>
      </c>
    </row>
    <row r="84" spans="14:22" x14ac:dyDescent="0.25">
      <c r="N84" s="252">
        <v>46447</v>
      </c>
      <c r="O84" s="149">
        <f t="shared" si="4"/>
        <v>2027</v>
      </c>
      <c r="P84" s="253" t="s">
        <v>123</v>
      </c>
      <c r="Q84" s="253" t="s">
        <v>123</v>
      </c>
      <c r="R84" s="253" t="s">
        <v>123</v>
      </c>
      <c r="S84" s="253" t="s">
        <v>123</v>
      </c>
      <c r="T84" s="253" t="s">
        <v>123</v>
      </c>
      <c r="U84" s="253" t="s">
        <v>123</v>
      </c>
      <c r="V84" s="253" t="s">
        <v>123</v>
      </c>
    </row>
    <row r="85" spans="14:22" x14ac:dyDescent="0.25">
      <c r="N85" s="252">
        <v>46478</v>
      </c>
      <c r="O85" s="149">
        <f t="shared" si="4"/>
        <v>2027</v>
      </c>
      <c r="P85" s="253" t="s">
        <v>123</v>
      </c>
      <c r="Q85" s="253" t="s">
        <v>123</v>
      </c>
      <c r="R85" s="253" t="s">
        <v>123</v>
      </c>
      <c r="S85" s="253" t="s">
        <v>123</v>
      </c>
      <c r="T85" s="253" t="s">
        <v>123</v>
      </c>
      <c r="U85" s="253" t="s">
        <v>123</v>
      </c>
      <c r="V85" s="253" t="s">
        <v>123</v>
      </c>
    </row>
    <row r="86" spans="14:22" x14ac:dyDescent="0.25">
      <c r="N86" s="252">
        <v>46508</v>
      </c>
      <c r="O86" s="149">
        <f t="shared" si="4"/>
        <v>2027</v>
      </c>
      <c r="P86" s="253" t="s">
        <v>123</v>
      </c>
      <c r="Q86" s="253" t="s">
        <v>123</v>
      </c>
      <c r="R86" s="253" t="s">
        <v>123</v>
      </c>
      <c r="S86" s="253" t="s">
        <v>123</v>
      </c>
      <c r="T86" s="253" t="s">
        <v>123</v>
      </c>
      <c r="U86" s="253" t="s">
        <v>123</v>
      </c>
      <c r="V86" s="253" t="s">
        <v>123</v>
      </c>
    </row>
    <row r="87" spans="14:22" x14ac:dyDescent="0.25">
      <c r="N87" s="252">
        <v>46539</v>
      </c>
      <c r="O87" s="149">
        <f t="shared" si="4"/>
        <v>2027</v>
      </c>
      <c r="P87" s="253" t="s">
        <v>123</v>
      </c>
      <c r="Q87" s="253" t="s">
        <v>123</v>
      </c>
      <c r="R87" s="253" t="s">
        <v>123</v>
      </c>
      <c r="S87" s="253" t="s">
        <v>123</v>
      </c>
      <c r="T87" s="253" t="s">
        <v>123</v>
      </c>
      <c r="U87" s="253" t="s">
        <v>123</v>
      </c>
      <c r="V87" s="253" t="s">
        <v>123</v>
      </c>
    </row>
    <row r="88" spans="14:22" x14ac:dyDescent="0.25">
      <c r="N88" s="252">
        <v>46569</v>
      </c>
      <c r="O88" s="149">
        <f t="shared" si="4"/>
        <v>2027</v>
      </c>
      <c r="P88" s="253" t="s">
        <v>123</v>
      </c>
      <c r="Q88" s="253" t="s">
        <v>123</v>
      </c>
      <c r="R88" s="253" t="s">
        <v>123</v>
      </c>
      <c r="S88" s="253" t="s">
        <v>123</v>
      </c>
      <c r="T88" s="253" t="s">
        <v>123</v>
      </c>
      <c r="U88" s="253" t="s">
        <v>123</v>
      </c>
      <c r="V88" s="253" t="s">
        <v>123</v>
      </c>
    </row>
    <row r="89" spans="14:22" x14ac:dyDescent="0.25">
      <c r="N89" s="252">
        <v>46600</v>
      </c>
      <c r="O89" s="149">
        <f t="shared" si="4"/>
        <v>2027</v>
      </c>
      <c r="P89" s="253" t="s">
        <v>123</v>
      </c>
      <c r="Q89" s="253" t="s">
        <v>123</v>
      </c>
      <c r="R89" s="253" t="s">
        <v>123</v>
      </c>
      <c r="S89" s="253" t="s">
        <v>123</v>
      </c>
      <c r="T89" s="253" t="s">
        <v>123</v>
      </c>
      <c r="U89" s="253" t="s">
        <v>123</v>
      </c>
      <c r="V89" s="253" t="s">
        <v>123</v>
      </c>
    </row>
    <row r="90" spans="14:22" x14ac:dyDescent="0.25">
      <c r="N90" s="252">
        <v>46631</v>
      </c>
      <c r="O90" s="149">
        <f t="shared" si="4"/>
        <v>2027</v>
      </c>
      <c r="P90" s="253" t="s">
        <v>123</v>
      </c>
      <c r="Q90" s="253" t="s">
        <v>123</v>
      </c>
      <c r="R90" s="253" t="s">
        <v>123</v>
      </c>
      <c r="S90" s="253" t="s">
        <v>123</v>
      </c>
      <c r="T90" s="253" t="s">
        <v>123</v>
      </c>
      <c r="U90" s="253" t="s">
        <v>123</v>
      </c>
      <c r="V90" s="253" t="s">
        <v>123</v>
      </c>
    </row>
    <row r="91" spans="14:22" x14ac:dyDescent="0.25">
      <c r="N91" s="252">
        <v>46661</v>
      </c>
      <c r="O91" s="149">
        <f t="shared" si="4"/>
        <v>2027</v>
      </c>
      <c r="P91" s="253" t="s">
        <v>123</v>
      </c>
      <c r="Q91" s="253" t="s">
        <v>123</v>
      </c>
      <c r="R91" s="253" t="s">
        <v>123</v>
      </c>
      <c r="S91" s="253" t="s">
        <v>123</v>
      </c>
      <c r="T91" s="253" t="s">
        <v>123</v>
      </c>
      <c r="U91" s="253" t="s">
        <v>123</v>
      </c>
      <c r="V91" s="253" t="s">
        <v>123</v>
      </c>
    </row>
    <row r="92" spans="14:22" x14ac:dyDescent="0.25">
      <c r="N92" s="252">
        <v>46692</v>
      </c>
      <c r="O92" s="149">
        <f t="shared" si="4"/>
        <v>2027</v>
      </c>
      <c r="P92" s="253" t="s">
        <v>123</v>
      </c>
      <c r="Q92" s="253" t="s">
        <v>123</v>
      </c>
      <c r="R92" s="253" t="s">
        <v>123</v>
      </c>
      <c r="S92" s="253" t="s">
        <v>123</v>
      </c>
      <c r="T92" s="253" t="s">
        <v>123</v>
      </c>
      <c r="U92" s="253" t="s">
        <v>123</v>
      </c>
      <c r="V92" s="253" t="s">
        <v>123</v>
      </c>
    </row>
    <row r="93" spans="14:22" x14ac:dyDescent="0.25">
      <c r="N93" s="252">
        <v>46722</v>
      </c>
      <c r="O93" s="149">
        <f t="shared" si="4"/>
        <v>2027</v>
      </c>
      <c r="P93" s="253" t="s">
        <v>123</v>
      </c>
      <c r="Q93" s="253" t="s">
        <v>123</v>
      </c>
      <c r="R93" s="253" t="s">
        <v>123</v>
      </c>
      <c r="S93" s="253" t="s">
        <v>123</v>
      </c>
      <c r="T93" s="253" t="s">
        <v>123</v>
      </c>
      <c r="U93" s="253" t="s">
        <v>123</v>
      </c>
      <c r="V93" s="253" t="s">
        <v>123</v>
      </c>
    </row>
    <row r="94" spans="14:22" x14ac:dyDescent="0.25">
      <c r="N94" s="252">
        <v>46753</v>
      </c>
      <c r="O94" s="149">
        <f t="shared" si="4"/>
        <v>2028</v>
      </c>
      <c r="P94" s="253">
        <v>4.3835616438356162</v>
      </c>
      <c r="Q94" s="253">
        <v>2.6849315068493151</v>
      </c>
      <c r="R94" s="253">
        <v>8.2191780821917817</v>
      </c>
      <c r="S94" s="253">
        <v>2.7397260273972601</v>
      </c>
      <c r="T94" s="253">
        <v>1.5753424657534247</v>
      </c>
      <c r="U94" s="253">
        <v>21.917808219178081</v>
      </c>
      <c r="V94" s="253" t="s">
        <v>123</v>
      </c>
    </row>
    <row r="95" spans="14:22" x14ac:dyDescent="0.25">
      <c r="N95" s="252">
        <v>46784</v>
      </c>
      <c r="O95" s="149">
        <f t="shared" si="4"/>
        <v>2028</v>
      </c>
      <c r="P95" s="253" t="s">
        <v>123</v>
      </c>
      <c r="Q95" s="253" t="s">
        <v>123</v>
      </c>
      <c r="R95" s="253" t="s">
        <v>123</v>
      </c>
      <c r="S95" s="253" t="s">
        <v>123</v>
      </c>
      <c r="T95" s="253" t="s">
        <v>123</v>
      </c>
      <c r="U95" s="253" t="s">
        <v>123</v>
      </c>
      <c r="V95" s="253">
        <v>0.82191780821917804</v>
      </c>
    </row>
    <row r="96" spans="14:22" x14ac:dyDescent="0.25">
      <c r="N96" s="252">
        <v>46813</v>
      </c>
      <c r="O96" s="149">
        <f t="shared" si="4"/>
        <v>2028</v>
      </c>
      <c r="P96" s="253" t="s">
        <v>123</v>
      </c>
      <c r="Q96" s="253" t="s">
        <v>123</v>
      </c>
      <c r="R96" s="253" t="s">
        <v>123</v>
      </c>
      <c r="S96" s="253" t="s">
        <v>123</v>
      </c>
      <c r="T96" s="253" t="s">
        <v>123</v>
      </c>
      <c r="U96" s="253" t="s">
        <v>123</v>
      </c>
      <c r="V96" s="253" t="s">
        <v>123</v>
      </c>
    </row>
    <row r="97" spans="14:22" x14ac:dyDescent="0.25">
      <c r="N97" s="252">
        <v>46844</v>
      </c>
      <c r="O97" s="149">
        <f t="shared" si="4"/>
        <v>2028</v>
      </c>
      <c r="P97" s="253" t="s">
        <v>123</v>
      </c>
      <c r="Q97" s="253" t="s">
        <v>123</v>
      </c>
      <c r="R97" s="253" t="s">
        <v>123</v>
      </c>
      <c r="S97" s="253" t="s">
        <v>123</v>
      </c>
      <c r="T97" s="253" t="s">
        <v>123</v>
      </c>
      <c r="U97" s="253" t="s">
        <v>123</v>
      </c>
      <c r="V97" s="253" t="s">
        <v>123</v>
      </c>
    </row>
    <row r="98" spans="14:22" x14ac:dyDescent="0.25">
      <c r="N98" s="252">
        <v>46874</v>
      </c>
      <c r="O98" s="149">
        <f t="shared" si="4"/>
        <v>2028</v>
      </c>
      <c r="P98" s="253" t="s">
        <v>123</v>
      </c>
      <c r="Q98" s="253" t="s">
        <v>123</v>
      </c>
      <c r="R98" s="253" t="s">
        <v>123</v>
      </c>
      <c r="S98" s="253" t="s">
        <v>123</v>
      </c>
      <c r="T98" s="253" t="s">
        <v>123</v>
      </c>
      <c r="U98" s="253" t="s">
        <v>123</v>
      </c>
      <c r="V98" s="253" t="s">
        <v>123</v>
      </c>
    </row>
    <row r="99" spans="14:22" x14ac:dyDescent="0.25">
      <c r="N99" s="252">
        <v>46905</v>
      </c>
      <c r="O99" s="149">
        <f t="shared" si="4"/>
        <v>2028</v>
      </c>
      <c r="P99" s="253" t="s">
        <v>123</v>
      </c>
      <c r="Q99" s="253" t="s">
        <v>123</v>
      </c>
      <c r="R99" s="253" t="s">
        <v>123</v>
      </c>
      <c r="S99" s="253" t="s">
        <v>123</v>
      </c>
      <c r="T99" s="253" t="s">
        <v>123</v>
      </c>
      <c r="U99" s="253" t="s">
        <v>123</v>
      </c>
      <c r="V99" s="253" t="s">
        <v>123</v>
      </c>
    </row>
    <row r="100" spans="14:22" x14ac:dyDescent="0.25">
      <c r="N100" s="252">
        <v>46935</v>
      </c>
      <c r="O100" s="149">
        <f t="shared" si="4"/>
        <v>2028</v>
      </c>
      <c r="P100" s="253" t="s">
        <v>123</v>
      </c>
      <c r="Q100" s="253" t="s">
        <v>123</v>
      </c>
      <c r="R100" s="253" t="s">
        <v>123</v>
      </c>
      <c r="S100" s="253" t="s">
        <v>123</v>
      </c>
      <c r="T100" s="253" t="s">
        <v>123</v>
      </c>
      <c r="U100" s="253" t="s">
        <v>123</v>
      </c>
      <c r="V100" s="253" t="s">
        <v>123</v>
      </c>
    </row>
    <row r="101" spans="14:22" x14ac:dyDescent="0.25">
      <c r="N101" s="252">
        <v>46966</v>
      </c>
      <c r="O101" s="149">
        <f t="shared" si="4"/>
        <v>2028</v>
      </c>
      <c r="P101" s="253" t="s">
        <v>123</v>
      </c>
      <c r="Q101" s="253" t="s">
        <v>123</v>
      </c>
      <c r="R101" s="253" t="s">
        <v>123</v>
      </c>
      <c r="S101" s="253" t="s">
        <v>123</v>
      </c>
      <c r="T101" s="253" t="s">
        <v>123</v>
      </c>
      <c r="U101" s="253" t="s">
        <v>123</v>
      </c>
      <c r="V101" s="253" t="s">
        <v>123</v>
      </c>
    </row>
    <row r="102" spans="14:22" x14ac:dyDescent="0.25">
      <c r="N102" s="252">
        <v>46997</v>
      </c>
      <c r="O102" s="149">
        <f t="shared" si="4"/>
        <v>2028</v>
      </c>
      <c r="P102" s="253" t="s">
        <v>123</v>
      </c>
      <c r="Q102" s="253" t="s">
        <v>123</v>
      </c>
      <c r="R102" s="253" t="s">
        <v>123</v>
      </c>
      <c r="S102" s="253" t="s">
        <v>123</v>
      </c>
      <c r="T102" s="253" t="s">
        <v>123</v>
      </c>
      <c r="U102" s="253" t="s">
        <v>123</v>
      </c>
      <c r="V102" s="253" t="s">
        <v>123</v>
      </c>
    </row>
    <row r="103" spans="14:22" x14ac:dyDescent="0.25">
      <c r="N103" s="252">
        <v>47027</v>
      </c>
      <c r="O103" s="149">
        <f t="shared" si="4"/>
        <v>2028</v>
      </c>
      <c r="P103" s="253" t="s">
        <v>123</v>
      </c>
      <c r="Q103" s="253" t="s">
        <v>123</v>
      </c>
      <c r="R103" s="253" t="s">
        <v>123</v>
      </c>
      <c r="S103" s="253" t="s">
        <v>123</v>
      </c>
      <c r="T103" s="253" t="s">
        <v>123</v>
      </c>
      <c r="U103" s="253" t="s">
        <v>123</v>
      </c>
      <c r="V103" s="253" t="s">
        <v>123</v>
      </c>
    </row>
    <row r="104" spans="14:22" x14ac:dyDescent="0.25">
      <c r="N104" s="252">
        <v>47058</v>
      </c>
      <c r="O104" s="149">
        <f t="shared" si="4"/>
        <v>2028</v>
      </c>
      <c r="P104" s="253" t="s">
        <v>123</v>
      </c>
      <c r="Q104" s="253" t="s">
        <v>123</v>
      </c>
      <c r="R104" s="253" t="s">
        <v>123</v>
      </c>
      <c r="S104" s="253" t="s">
        <v>123</v>
      </c>
      <c r="T104" s="253" t="s">
        <v>123</v>
      </c>
      <c r="U104" s="253" t="s">
        <v>123</v>
      </c>
      <c r="V104" s="253" t="s">
        <v>123</v>
      </c>
    </row>
    <row r="105" spans="14:22" x14ac:dyDescent="0.25">
      <c r="N105" s="252">
        <v>47088</v>
      </c>
      <c r="O105" s="149">
        <f t="shared" si="4"/>
        <v>2028</v>
      </c>
      <c r="P105" s="253" t="s">
        <v>123</v>
      </c>
      <c r="Q105" s="253" t="s">
        <v>123</v>
      </c>
      <c r="R105" s="253" t="s">
        <v>123</v>
      </c>
      <c r="S105" s="253" t="s">
        <v>123</v>
      </c>
      <c r="T105" s="253" t="s">
        <v>123</v>
      </c>
      <c r="U105" s="253" t="s">
        <v>123</v>
      </c>
      <c r="V105" s="253" t="s">
        <v>123</v>
      </c>
    </row>
    <row r="106" spans="14:22" x14ac:dyDescent="0.25">
      <c r="N106" s="252">
        <v>47119</v>
      </c>
      <c r="O106" s="149">
        <f t="shared" si="4"/>
        <v>2029</v>
      </c>
      <c r="P106" s="253">
        <v>4.3835616438356162</v>
      </c>
      <c r="Q106" s="253">
        <v>2.7424657534246575</v>
      </c>
      <c r="R106" s="253">
        <v>8.2191780821917817</v>
      </c>
      <c r="S106" s="253">
        <v>2.7397260273972601</v>
      </c>
      <c r="T106" s="253">
        <v>2.0547945205479454</v>
      </c>
      <c r="U106" s="253">
        <v>21.917808219178081</v>
      </c>
      <c r="V106" s="253" t="s">
        <v>123</v>
      </c>
    </row>
    <row r="107" spans="14:22" x14ac:dyDescent="0.25">
      <c r="N107" s="252">
        <v>47150</v>
      </c>
      <c r="O107" s="149">
        <f t="shared" si="4"/>
        <v>2029</v>
      </c>
      <c r="P107" s="253" t="s">
        <v>123</v>
      </c>
      <c r="Q107" s="253" t="s">
        <v>123</v>
      </c>
      <c r="R107" s="253" t="s">
        <v>123</v>
      </c>
      <c r="S107" s="253" t="s">
        <v>123</v>
      </c>
      <c r="T107" s="253" t="s">
        <v>123</v>
      </c>
      <c r="U107" s="253" t="s">
        <v>123</v>
      </c>
      <c r="V107" s="253">
        <v>1.095890410958904</v>
      </c>
    </row>
    <row r="108" spans="14:22" x14ac:dyDescent="0.25">
      <c r="N108" s="252">
        <v>47178</v>
      </c>
      <c r="O108" s="149">
        <f t="shared" si="4"/>
        <v>2029</v>
      </c>
      <c r="P108" s="253" t="s">
        <v>123</v>
      </c>
      <c r="Q108" s="253" t="s">
        <v>123</v>
      </c>
      <c r="R108" s="253" t="s">
        <v>123</v>
      </c>
      <c r="S108" s="253" t="s">
        <v>123</v>
      </c>
      <c r="T108" s="253" t="s">
        <v>123</v>
      </c>
      <c r="U108" s="253" t="s">
        <v>123</v>
      </c>
      <c r="V108" s="253" t="s">
        <v>123</v>
      </c>
    </row>
    <row r="109" spans="14:22" x14ac:dyDescent="0.25">
      <c r="N109" s="252">
        <v>47209</v>
      </c>
      <c r="O109" s="149">
        <f t="shared" si="4"/>
        <v>2029</v>
      </c>
      <c r="P109" s="253" t="s">
        <v>123</v>
      </c>
      <c r="Q109" s="253" t="s">
        <v>123</v>
      </c>
      <c r="R109" s="253" t="s">
        <v>123</v>
      </c>
      <c r="S109" s="253" t="s">
        <v>123</v>
      </c>
      <c r="T109" s="253" t="s">
        <v>123</v>
      </c>
      <c r="U109" s="253" t="s">
        <v>123</v>
      </c>
      <c r="V109" s="253" t="s">
        <v>123</v>
      </c>
    </row>
    <row r="110" spans="14:22" x14ac:dyDescent="0.25">
      <c r="N110" s="252">
        <v>47239</v>
      </c>
      <c r="O110" s="149">
        <f t="shared" si="4"/>
        <v>2029</v>
      </c>
      <c r="P110" s="253" t="s">
        <v>123</v>
      </c>
      <c r="Q110" s="253" t="s">
        <v>123</v>
      </c>
      <c r="R110" s="253" t="s">
        <v>123</v>
      </c>
      <c r="S110" s="253" t="s">
        <v>123</v>
      </c>
      <c r="T110" s="253" t="s">
        <v>123</v>
      </c>
      <c r="U110" s="253" t="s">
        <v>123</v>
      </c>
      <c r="V110" s="253" t="s">
        <v>123</v>
      </c>
    </row>
    <row r="111" spans="14:22" x14ac:dyDescent="0.25">
      <c r="N111" s="252">
        <v>47270</v>
      </c>
      <c r="O111" s="149">
        <f t="shared" ref="O111:O174" si="5">YEAR(N111)</f>
        <v>2029</v>
      </c>
      <c r="P111" s="253" t="s">
        <v>123</v>
      </c>
      <c r="Q111" s="253" t="s">
        <v>123</v>
      </c>
      <c r="R111" s="253" t="s">
        <v>123</v>
      </c>
      <c r="S111" s="253" t="s">
        <v>123</v>
      </c>
      <c r="T111" s="253" t="s">
        <v>123</v>
      </c>
      <c r="U111" s="253" t="s">
        <v>123</v>
      </c>
      <c r="V111" s="253" t="s">
        <v>123</v>
      </c>
    </row>
    <row r="112" spans="14:22" x14ac:dyDescent="0.25">
      <c r="N112" s="252">
        <v>47300</v>
      </c>
      <c r="O112" s="149">
        <f t="shared" si="5"/>
        <v>2029</v>
      </c>
      <c r="P112" s="253" t="s">
        <v>123</v>
      </c>
      <c r="Q112" s="253" t="s">
        <v>123</v>
      </c>
      <c r="R112" s="253" t="s">
        <v>123</v>
      </c>
      <c r="S112" s="253" t="s">
        <v>123</v>
      </c>
      <c r="T112" s="253" t="s">
        <v>123</v>
      </c>
      <c r="U112" s="253" t="s">
        <v>123</v>
      </c>
      <c r="V112" s="253" t="s">
        <v>123</v>
      </c>
    </row>
    <row r="113" spans="14:22" x14ac:dyDescent="0.25">
      <c r="N113" s="252">
        <v>47331</v>
      </c>
      <c r="O113" s="149">
        <f t="shared" si="5"/>
        <v>2029</v>
      </c>
      <c r="P113" s="253" t="s">
        <v>123</v>
      </c>
      <c r="Q113" s="253" t="s">
        <v>123</v>
      </c>
      <c r="R113" s="253" t="s">
        <v>123</v>
      </c>
      <c r="S113" s="253" t="s">
        <v>123</v>
      </c>
      <c r="T113" s="253" t="s">
        <v>123</v>
      </c>
      <c r="U113" s="253" t="s">
        <v>123</v>
      </c>
      <c r="V113" s="253" t="s">
        <v>123</v>
      </c>
    </row>
    <row r="114" spans="14:22" x14ac:dyDescent="0.25">
      <c r="N114" s="252">
        <v>47362</v>
      </c>
      <c r="O114" s="149">
        <f t="shared" si="5"/>
        <v>2029</v>
      </c>
      <c r="P114" s="253" t="s">
        <v>123</v>
      </c>
      <c r="Q114" s="253" t="s">
        <v>123</v>
      </c>
      <c r="R114" s="253" t="s">
        <v>123</v>
      </c>
      <c r="S114" s="253" t="s">
        <v>123</v>
      </c>
      <c r="T114" s="253" t="s">
        <v>123</v>
      </c>
      <c r="U114" s="253" t="s">
        <v>123</v>
      </c>
      <c r="V114" s="253" t="s">
        <v>123</v>
      </c>
    </row>
    <row r="115" spans="14:22" x14ac:dyDescent="0.25">
      <c r="N115" s="252">
        <v>47392</v>
      </c>
      <c r="O115" s="149">
        <f t="shared" si="5"/>
        <v>2029</v>
      </c>
      <c r="P115" s="253" t="s">
        <v>123</v>
      </c>
      <c r="Q115" s="253" t="s">
        <v>123</v>
      </c>
      <c r="R115" s="253" t="s">
        <v>123</v>
      </c>
      <c r="S115" s="253" t="s">
        <v>123</v>
      </c>
      <c r="T115" s="253" t="s">
        <v>123</v>
      </c>
      <c r="U115" s="253" t="s">
        <v>123</v>
      </c>
      <c r="V115" s="253" t="s">
        <v>123</v>
      </c>
    </row>
    <row r="116" spans="14:22" x14ac:dyDescent="0.25">
      <c r="N116" s="252">
        <v>47423</v>
      </c>
      <c r="O116" s="149">
        <f t="shared" si="5"/>
        <v>2029</v>
      </c>
      <c r="P116" s="253" t="s">
        <v>123</v>
      </c>
      <c r="Q116" s="253" t="s">
        <v>123</v>
      </c>
      <c r="R116" s="253" t="s">
        <v>123</v>
      </c>
      <c r="S116" s="253" t="s">
        <v>123</v>
      </c>
      <c r="T116" s="253" t="s">
        <v>123</v>
      </c>
      <c r="U116" s="253" t="s">
        <v>123</v>
      </c>
      <c r="V116" s="253" t="s">
        <v>123</v>
      </c>
    </row>
    <row r="117" spans="14:22" x14ac:dyDescent="0.25">
      <c r="N117" s="252">
        <v>47453</v>
      </c>
      <c r="O117" s="149">
        <f t="shared" si="5"/>
        <v>2029</v>
      </c>
      <c r="P117" s="253" t="s">
        <v>123</v>
      </c>
      <c r="Q117" s="253" t="s">
        <v>123</v>
      </c>
      <c r="R117" s="253" t="s">
        <v>123</v>
      </c>
      <c r="S117" s="253" t="s">
        <v>123</v>
      </c>
      <c r="T117" s="253" t="s">
        <v>123</v>
      </c>
      <c r="U117" s="253" t="s">
        <v>123</v>
      </c>
      <c r="V117" s="253" t="s">
        <v>123</v>
      </c>
    </row>
    <row r="118" spans="14:22" x14ac:dyDescent="0.25">
      <c r="N118" s="252">
        <v>47484</v>
      </c>
      <c r="O118" s="149">
        <f t="shared" si="5"/>
        <v>2030</v>
      </c>
      <c r="P118" s="253">
        <v>4.3835616438356162</v>
      </c>
      <c r="Q118" s="253">
        <v>2.8027397260273976</v>
      </c>
      <c r="R118" s="253">
        <v>8.2191780821917817</v>
      </c>
      <c r="S118" s="253">
        <v>2.7397260273972601</v>
      </c>
      <c r="T118" s="253">
        <v>2.0547945205479454</v>
      </c>
      <c r="U118" s="253">
        <v>21.917808219178081</v>
      </c>
      <c r="V118" s="253" t="s">
        <v>123</v>
      </c>
    </row>
    <row r="119" spans="14:22" x14ac:dyDescent="0.25">
      <c r="N119" s="252">
        <v>47515</v>
      </c>
      <c r="O119" s="149">
        <f t="shared" si="5"/>
        <v>2030</v>
      </c>
      <c r="P119" s="253" t="s">
        <v>123</v>
      </c>
      <c r="Q119" s="253" t="s">
        <v>123</v>
      </c>
      <c r="R119" s="253" t="s">
        <v>123</v>
      </c>
      <c r="S119" s="253" t="s">
        <v>123</v>
      </c>
      <c r="T119" s="253" t="s">
        <v>123</v>
      </c>
      <c r="U119" s="253" t="s">
        <v>123</v>
      </c>
      <c r="V119" s="253">
        <v>1.095890410958904</v>
      </c>
    </row>
    <row r="120" spans="14:22" x14ac:dyDescent="0.25">
      <c r="N120" s="252">
        <v>47543</v>
      </c>
      <c r="O120" s="149">
        <f t="shared" si="5"/>
        <v>2030</v>
      </c>
      <c r="P120" s="253" t="s">
        <v>123</v>
      </c>
      <c r="Q120" s="253" t="s">
        <v>123</v>
      </c>
      <c r="R120" s="253" t="s">
        <v>123</v>
      </c>
      <c r="S120" s="253" t="s">
        <v>123</v>
      </c>
      <c r="T120" s="253" t="s">
        <v>123</v>
      </c>
      <c r="U120" s="253" t="s">
        <v>123</v>
      </c>
      <c r="V120" s="253" t="s">
        <v>123</v>
      </c>
    </row>
    <row r="121" spans="14:22" x14ac:dyDescent="0.25">
      <c r="N121" s="252">
        <v>47574</v>
      </c>
      <c r="O121" s="149">
        <f t="shared" si="5"/>
        <v>2030</v>
      </c>
      <c r="P121" s="253" t="s">
        <v>123</v>
      </c>
      <c r="Q121" s="253" t="s">
        <v>123</v>
      </c>
      <c r="R121" s="253" t="s">
        <v>123</v>
      </c>
      <c r="S121" s="253" t="s">
        <v>123</v>
      </c>
      <c r="T121" s="253" t="s">
        <v>123</v>
      </c>
      <c r="U121" s="253" t="s">
        <v>123</v>
      </c>
      <c r="V121" s="253" t="s">
        <v>123</v>
      </c>
    </row>
    <row r="122" spans="14:22" x14ac:dyDescent="0.25">
      <c r="N122" s="252">
        <v>47604</v>
      </c>
      <c r="O122" s="149">
        <f t="shared" si="5"/>
        <v>2030</v>
      </c>
      <c r="P122" s="253" t="s">
        <v>123</v>
      </c>
      <c r="Q122" s="253" t="s">
        <v>123</v>
      </c>
      <c r="R122" s="253" t="s">
        <v>123</v>
      </c>
      <c r="S122" s="253" t="s">
        <v>123</v>
      </c>
      <c r="T122" s="253" t="s">
        <v>123</v>
      </c>
      <c r="U122" s="253" t="s">
        <v>123</v>
      </c>
      <c r="V122" s="253" t="s">
        <v>123</v>
      </c>
    </row>
    <row r="123" spans="14:22" x14ac:dyDescent="0.25">
      <c r="N123" s="252">
        <v>47635</v>
      </c>
      <c r="O123" s="149">
        <f t="shared" si="5"/>
        <v>2030</v>
      </c>
      <c r="P123" s="253" t="s">
        <v>123</v>
      </c>
      <c r="Q123" s="253" t="s">
        <v>123</v>
      </c>
      <c r="R123" s="253" t="s">
        <v>123</v>
      </c>
      <c r="S123" s="253" t="s">
        <v>123</v>
      </c>
      <c r="T123" s="253" t="s">
        <v>123</v>
      </c>
      <c r="U123" s="253" t="s">
        <v>123</v>
      </c>
      <c r="V123" s="253" t="s">
        <v>123</v>
      </c>
    </row>
    <row r="124" spans="14:22" x14ac:dyDescent="0.25">
      <c r="N124" s="252">
        <v>47665</v>
      </c>
      <c r="O124" s="149">
        <f t="shared" si="5"/>
        <v>2030</v>
      </c>
      <c r="P124" s="253" t="s">
        <v>123</v>
      </c>
      <c r="Q124" s="253" t="s">
        <v>123</v>
      </c>
      <c r="R124" s="253" t="s">
        <v>123</v>
      </c>
      <c r="S124" s="253" t="s">
        <v>123</v>
      </c>
      <c r="T124" s="253" t="s">
        <v>123</v>
      </c>
      <c r="U124" s="253" t="s">
        <v>123</v>
      </c>
      <c r="V124" s="253" t="s">
        <v>123</v>
      </c>
    </row>
    <row r="125" spans="14:22" x14ac:dyDescent="0.25">
      <c r="N125" s="252">
        <v>47696</v>
      </c>
      <c r="O125" s="149">
        <f t="shared" si="5"/>
        <v>2030</v>
      </c>
      <c r="P125" s="253" t="s">
        <v>123</v>
      </c>
      <c r="Q125" s="253" t="s">
        <v>123</v>
      </c>
      <c r="R125" s="253" t="s">
        <v>123</v>
      </c>
      <c r="S125" s="253" t="s">
        <v>123</v>
      </c>
      <c r="T125" s="253" t="s">
        <v>123</v>
      </c>
      <c r="U125" s="253" t="s">
        <v>123</v>
      </c>
      <c r="V125" s="253" t="s">
        <v>123</v>
      </c>
    </row>
    <row r="126" spans="14:22" x14ac:dyDescent="0.25">
      <c r="N126" s="252">
        <v>47727</v>
      </c>
      <c r="O126" s="149">
        <f t="shared" si="5"/>
        <v>2030</v>
      </c>
      <c r="P126" s="253" t="s">
        <v>123</v>
      </c>
      <c r="Q126" s="253" t="s">
        <v>123</v>
      </c>
      <c r="R126" s="253" t="s">
        <v>123</v>
      </c>
      <c r="S126" s="253" t="s">
        <v>123</v>
      </c>
      <c r="T126" s="253" t="s">
        <v>123</v>
      </c>
      <c r="U126" s="253" t="s">
        <v>123</v>
      </c>
      <c r="V126" s="253" t="s">
        <v>123</v>
      </c>
    </row>
    <row r="127" spans="14:22" x14ac:dyDescent="0.25">
      <c r="N127" s="252">
        <v>47757</v>
      </c>
      <c r="O127" s="149">
        <f t="shared" si="5"/>
        <v>2030</v>
      </c>
      <c r="P127" s="253" t="s">
        <v>123</v>
      </c>
      <c r="Q127" s="253" t="s">
        <v>123</v>
      </c>
      <c r="R127" s="253" t="s">
        <v>123</v>
      </c>
      <c r="S127" s="253" t="s">
        <v>123</v>
      </c>
      <c r="T127" s="253" t="s">
        <v>123</v>
      </c>
      <c r="U127" s="253" t="s">
        <v>123</v>
      </c>
      <c r="V127" s="253" t="s">
        <v>123</v>
      </c>
    </row>
    <row r="128" spans="14:22" x14ac:dyDescent="0.25">
      <c r="N128" s="252">
        <v>47788</v>
      </c>
      <c r="O128" s="149">
        <f t="shared" si="5"/>
        <v>2030</v>
      </c>
      <c r="P128" s="253" t="s">
        <v>123</v>
      </c>
      <c r="Q128" s="253" t="s">
        <v>123</v>
      </c>
      <c r="R128" s="253" t="s">
        <v>123</v>
      </c>
      <c r="S128" s="253" t="s">
        <v>123</v>
      </c>
      <c r="T128" s="253" t="s">
        <v>123</v>
      </c>
      <c r="U128" s="253" t="s">
        <v>123</v>
      </c>
      <c r="V128" s="253" t="s">
        <v>123</v>
      </c>
    </row>
    <row r="129" spans="14:22" x14ac:dyDescent="0.25">
      <c r="N129" s="252">
        <v>47818</v>
      </c>
      <c r="O129" s="149">
        <f t="shared" si="5"/>
        <v>2030</v>
      </c>
      <c r="P129" s="253" t="s">
        <v>123</v>
      </c>
      <c r="Q129" s="253" t="s">
        <v>123</v>
      </c>
      <c r="R129" s="253" t="s">
        <v>123</v>
      </c>
      <c r="S129" s="253" t="s">
        <v>123</v>
      </c>
      <c r="T129" s="253" t="s">
        <v>123</v>
      </c>
      <c r="U129" s="253" t="s">
        <v>123</v>
      </c>
      <c r="V129" s="253" t="s">
        <v>123</v>
      </c>
    </row>
    <row r="130" spans="14:22" x14ac:dyDescent="0.25">
      <c r="N130" s="252">
        <v>47849</v>
      </c>
      <c r="O130" s="149">
        <f t="shared" si="5"/>
        <v>2031</v>
      </c>
      <c r="P130" s="253">
        <v>4.3835616438356162</v>
      </c>
      <c r="Q130" s="253">
        <v>2.8657534246575342</v>
      </c>
      <c r="R130" s="253">
        <v>8.2191780821917817</v>
      </c>
      <c r="S130" s="253">
        <v>2.7397260273972601</v>
      </c>
      <c r="T130" s="253">
        <v>2.7397260273972601</v>
      </c>
      <c r="U130" s="253">
        <v>21.917808219178081</v>
      </c>
      <c r="V130" s="253" t="s">
        <v>123</v>
      </c>
    </row>
    <row r="131" spans="14:22" x14ac:dyDescent="0.25">
      <c r="N131" s="252">
        <v>47880</v>
      </c>
      <c r="O131" s="149">
        <f t="shared" si="5"/>
        <v>2031</v>
      </c>
      <c r="P131" s="253" t="s">
        <v>123</v>
      </c>
      <c r="Q131" s="253" t="s">
        <v>123</v>
      </c>
      <c r="R131" s="253" t="s">
        <v>123</v>
      </c>
      <c r="S131" s="253" t="s">
        <v>123</v>
      </c>
      <c r="T131" s="253" t="s">
        <v>123</v>
      </c>
      <c r="U131" s="253" t="s">
        <v>123</v>
      </c>
      <c r="V131" s="253">
        <v>1.095890410958904</v>
      </c>
    </row>
    <row r="132" spans="14:22" x14ac:dyDescent="0.25">
      <c r="N132" s="252">
        <v>47908</v>
      </c>
      <c r="O132" s="149">
        <f t="shared" si="5"/>
        <v>2031</v>
      </c>
      <c r="P132" s="253" t="s">
        <v>123</v>
      </c>
      <c r="Q132" s="253" t="s">
        <v>123</v>
      </c>
      <c r="R132" s="253" t="s">
        <v>123</v>
      </c>
      <c r="S132" s="253" t="s">
        <v>123</v>
      </c>
      <c r="T132" s="253" t="s">
        <v>123</v>
      </c>
      <c r="U132" s="253" t="s">
        <v>123</v>
      </c>
      <c r="V132" s="253" t="s">
        <v>123</v>
      </c>
    </row>
    <row r="133" spans="14:22" x14ac:dyDescent="0.25">
      <c r="N133" s="252">
        <v>47939</v>
      </c>
      <c r="O133" s="149">
        <f t="shared" si="5"/>
        <v>2031</v>
      </c>
      <c r="P133" s="253" t="s">
        <v>123</v>
      </c>
      <c r="Q133" s="253" t="s">
        <v>123</v>
      </c>
      <c r="R133" s="253" t="s">
        <v>123</v>
      </c>
      <c r="S133" s="253" t="s">
        <v>123</v>
      </c>
      <c r="T133" s="253" t="s">
        <v>123</v>
      </c>
      <c r="U133" s="253" t="s">
        <v>123</v>
      </c>
      <c r="V133" s="253" t="s">
        <v>123</v>
      </c>
    </row>
    <row r="134" spans="14:22" x14ac:dyDescent="0.25">
      <c r="N134" s="252">
        <v>47969</v>
      </c>
      <c r="O134" s="149">
        <f t="shared" si="5"/>
        <v>2031</v>
      </c>
      <c r="P134" s="253" t="s">
        <v>123</v>
      </c>
      <c r="Q134" s="253" t="s">
        <v>123</v>
      </c>
      <c r="R134" s="253" t="s">
        <v>123</v>
      </c>
      <c r="S134" s="253" t="s">
        <v>123</v>
      </c>
      <c r="T134" s="253" t="s">
        <v>123</v>
      </c>
      <c r="U134" s="253" t="s">
        <v>123</v>
      </c>
      <c r="V134" s="253" t="s">
        <v>123</v>
      </c>
    </row>
    <row r="135" spans="14:22" x14ac:dyDescent="0.25">
      <c r="N135" s="252">
        <v>48000</v>
      </c>
      <c r="O135" s="149">
        <f t="shared" si="5"/>
        <v>2031</v>
      </c>
      <c r="P135" s="253" t="s">
        <v>123</v>
      </c>
      <c r="Q135" s="253" t="s">
        <v>123</v>
      </c>
      <c r="R135" s="253" t="s">
        <v>123</v>
      </c>
      <c r="S135" s="253" t="s">
        <v>123</v>
      </c>
      <c r="T135" s="253" t="s">
        <v>123</v>
      </c>
      <c r="U135" s="253" t="s">
        <v>123</v>
      </c>
      <c r="V135" s="253" t="s">
        <v>123</v>
      </c>
    </row>
    <row r="136" spans="14:22" x14ac:dyDescent="0.25">
      <c r="N136" s="252">
        <v>48030</v>
      </c>
      <c r="O136" s="149">
        <f t="shared" si="5"/>
        <v>2031</v>
      </c>
      <c r="P136" s="253" t="s">
        <v>123</v>
      </c>
      <c r="Q136" s="253" t="s">
        <v>123</v>
      </c>
      <c r="R136" s="253" t="s">
        <v>123</v>
      </c>
      <c r="S136" s="253" t="s">
        <v>123</v>
      </c>
      <c r="T136" s="253" t="s">
        <v>123</v>
      </c>
      <c r="U136" s="253" t="s">
        <v>123</v>
      </c>
      <c r="V136" s="253" t="s">
        <v>123</v>
      </c>
    </row>
    <row r="137" spans="14:22" x14ac:dyDescent="0.25">
      <c r="N137" s="252">
        <v>48061</v>
      </c>
      <c r="O137" s="149">
        <f t="shared" si="5"/>
        <v>2031</v>
      </c>
      <c r="P137" s="253" t="s">
        <v>123</v>
      </c>
      <c r="Q137" s="253" t="s">
        <v>123</v>
      </c>
      <c r="R137" s="253" t="s">
        <v>123</v>
      </c>
      <c r="S137" s="253" t="s">
        <v>123</v>
      </c>
      <c r="T137" s="253" t="s">
        <v>123</v>
      </c>
      <c r="U137" s="253" t="s">
        <v>123</v>
      </c>
      <c r="V137" s="253" t="s">
        <v>123</v>
      </c>
    </row>
    <row r="138" spans="14:22" x14ac:dyDescent="0.25">
      <c r="N138" s="252">
        <v>48092</v>
      </c>
      <c r="O138" s="149">
        <f t="shared" si="5"/>
        <v>2031</v>
      </c>
      <c r="P138" s="253" t="s">
        <v>123</v>
      </c>
      <c r="Q138" s="253" t="s">
        <v>123</v>
      </c>
      <c r="R138" s="253" t="s">
        <v>123</v>
      </c>
      <c r="S138" s="253" t="s">
        <v>123</v>
      </c>
      <c r="T138" s="253" t="s">
        <v>123</v>
      </c>
      <c r="U138" s="253" t="s">
        <v>123</v>
      </c>
      <c r="V138" s="253" t="s">
        <v>123</v>
      </c>
    </row>
    <row r="139" spans="14:22" x14ac:dyDescent="0.25">
      <c r="N139" s="252">
        <v>48122</v>
      </c>
      <c r="O139" s="149">
        <f t="shared" si="5"/>
        <v>2031</v>
      </c>
      <c r="P139" s="253" t="s">
        <v>123</v>
      </c>
      <c r="Q139" s="253" t="s">
        <v>123</v>
      </c>
      <c r="R139" s="253" t="s">
        <v>123</v>
      </c>
      <c r="S139" s="253" t="s">
        <v>123</v>
      </c>
      <c r="T139" s="253" t="s">
        <v>123</v>
      </c>
      <c r="U139" s="253" t="s">
        <v>123</v>
      </c>
      <c r="V139" s="253" t="s">
        <v>123</v>
      </c>
    </row>
    <row r="140" spans="14:22" x14ac:dyDescent="0.25">
      <c r="N140" s="252">
        <v>48153</v>
      </c>
      <c r="O140" s="149">
        <f t="shared" si="5"/>
        <v>2031</v>
      </c>
      <c r="P140" s="253" t="s">
        <v>123</v>
      </c>
      <c r="Q140" s="253" t="s">
        <v>123</v>
      </c>
      <c r="R140" s="253" t="s">
        <v>123</v>
      </c>
      <c r="S140" s="253" t="s">
        <v>123</v>
      </c>
      <c r="T140" s="253" t="s">
        <v>123</v>
      </c>
      <c r="U140" s="253" t="s">
        <v>123</v>
      </c>
      <c r="V140" s="253" t="s">
        <v>123</v>
      </c>
    </row>
    <row r="141" spans="14:22" x14ac:dyDescent="0.25">
      <c r="N141" s="252">
        <v>48183</v>
      </c>
      <c r="O141" s="149">
        <f t="shared" si="5"/>
        <v>2031</v>
      </c>
      <c r="P141" s="253" t="s">
        <v>123</v>
      </c>
      <c r="Q141" s="253" t="s">
        <v>123</v>
      </c>
      <c r="R141" s="253" t="s">
        <v>123</v>
      </c>
      <c r="S141" s="253" t="s">
        <v>123</v>
      </c>
      <c r="T141" s="253" t="s">
        <v>123</v>
      </c>
      <c r="U141" s="253" t="s">
        <v>123</v>
      </c>
      <c r="V141" s="253" t="s">
        <v>123</v>
      </c>
    </row>
    <row r="142" spans="14:22" x14ac:dyDescent="0.25">
      <c r="N142" s="252">
        <v>48214</v>
      </c>
      <c r="O142" s="149">
        <f t="shared" si="5"/>
        <v>2032</v>
      </c>
      <c r="P142" s="253">
        <v>4.3835616438356162</v>
      </c>
      <c r="Q142" s="253">
        <v>2.9287671232876713</v>
      </c>
      <c r="R142" s="253">
        <v>8.2191780821917817</v>
      </c>
      <c r="S142" s="253">
        <v>2.7397260273972601</v>
      </c>
      <c r="T142" s="253">
        <v>2.7397260273972601</v>
      </c>
      <c r="U142" s="253">
        <v>21.917808219178081</v>
      </c>
      <c r="V142" s="253" t="s">
        <v>123</v>
      </c>
    </row>
    <row r="143" spans="14:22" x14ac:dyDescent="0.25">
      <c r="N143" s="252">
        <v>48245</v>
      </c>
      <c r="O143" s="149">
        <f t="shared" si="5"/>
        <v>2032</v>
      </c>
      <c r="P143" s="253" t="s">
        <v>123</v>
      </c>
      <c r="Q143" s="253" t="s">
        <v>123</v>
      </c>
      <c r="R143" s="253" t="s">
        <v>123</v>
      </c>
      <c r="S143" s="253" t="s">
        <v>123</v>
      </c>
      <c r="T143" s="253" t="s">
        <v>123</v>
      </c>
      <c r="U143" s="253" t="s">
        <v>123</v>
      </c>
      <c r="V143" s="253">
        <v>1.095890410958904</v>
      </c>
    </row>
    <row r="144" spans="14:22" x14ac:dyDescent="0.25">
      <c r="N144" s="252">
        <v>48274</v>
      </c>
      <c r="O144" s="149">
        <f t="shared" si="5"/>
        <v>2032</v>
      </c>
      <c r="P144" s="253" t="s">
        <v>123</v>
      </c>
      <c r="Q144" s="253" t="s">
        <v>123</v>
      </c>
      <c r="R144" s="253" t="s">
        <v>123</v>
      </c>
      <c r="S144" s="253" t="s">
        <v>123</v>
      </c>
      <c r="T144" s="253" t="s">
        <v>123</v>
      </c>
      <c r="U144" s="253" t="s">
        <v>123</v>
      </c>
      <c r="V144" s="253" t="s">
        <v>123</v>
      </c>
    </row>
    <row r="145" spans="14:22" x14ac:dyDescent="0.25">
      <c r="N145" s="252">
        <v>48305</v>
      </c>
      <c r="O145" s="149">
        <f t="shared" si="5"/>
        <v>2032</v>
      </c>
      <c r="P145" s="253" t="s">
        <v>123</v>
      </c>
      <c r="Q145" s="253" t="s">
        <v>123</v>
      </c>
      <c r="R145" s="253" t="s">
        <v>123</v>
      </c>
      <c r="S145" s="253" t="s">
        <v>123</v>
      </c>
      <c r="T145" s="253" t="s">
        <v>123</v>
      </c>
      <c r="U145" s="253" t="s">
        <v>123</v>
      </c>
      <c r="V145" s="253" t="s">
        <v>123</v>
      </c>
    </row>
    <row r="146" spans="14:22" x14ac:dyDescent="0.25">
      <c r="N146" s="252">
        <v>48335</v>
      </c>
      <c r="O146" s="149">
        <f t="shared" si="5"/>
        <v>2032</v>
      </c>
      <c r="P146" s="253" t="s">
        <v>123</v>
      </c>
      <c r="Q146" s="253" t="s">
        <v>123</v>
      </c>
      <c r="R146" s="253" t="s">
        <v>123</v>
      </c>
      <c r="S146" s="253" t="s">
        <v>123</v>
      </c>
      <c r="T146" s="253" t="s">
        <v>123</v>
      </c>
      <c r="U146" s="253" t="s">
        <v>123</v>
      </c>
      <c r="V146" s="253" t="s">
        <v>123</v>
      </c>
    </row>
    <row r="147" spans="14:22" x14ac:dyDescent="0.25">
      <c r="N147" s="252">
        <v>48366</v>
      </c>
      <c r="O147" s="149">
        <f t="shared" si="5"/>
        <v>2032</v>
      </c>
      <c r="P147" s="253" t="s">
        <v>123</v>
      </c>
      <c r="Q147" s="253" t="s">
        <v>123</v>
      </c>
      <c r="R147" s="253" t="s">
        <v>123</v>
      </c>
      <c r="S147" s="253" t="s">
        <v>123</v>
      </c>
      <c r="T147" s="253" t="s">
        <v>123</v>
      </c>
      <c r="U147" s="253" t="s">
        <v>123</v>
      </c>
      <c r="V147" s="253" t="s">
        <v>123</v>
      </c>
    </row>
    <row r="148" spans="14:22" x14ac:dyDescent="0.25">
      <c r="N148" s="252">
        <v>48396</v>
      </c>
      <c r="O148" s="149">
        <f t="shared" si="5"/>
        <v>2032</v>
      </c>
      <c r="P148" s="253" t="s">
        <v>123</v>
      </c>
      <c r="Q148" s="253" t="s">
        <v>123</v>
      </c>
      <c r="R148" s="253" t="s">
        <v>123</v>
      </c>
      <c r="S148" s="253" t="s">
        <v>123</v>
      </c>
      <c r="T148" s="253" t="s">
        <v>123</v>
      </c>
      <c r="U148" s="253" t="s">
        <v>123</v>
      </c>
      <c r="V148" s="253" t="s">
        <v>123</v>
      </c>
    </row>
    <row r="149" spans="14:22" x14ac:dyDescent="0.25">
      <c r="N149" s="252">
        <v>48427</v>
      </c>
      <c r="O149" s="149">
        <f t="shared" si="5"/>
        <v>2032</v>
      </c>
      <c r="P149" s="253" t="s">
        <v>123</v>
      </c>
      <c r="Q149" s="253" t="s">
        <v>123</v>
      </c>
      <c r="R149" s="253" t="s">
        <v>123</v>
      </c>
      <c r="S149" s="253" t="s">
        <v>123</v>
      </c>
      <c r="T149" s="253" t="s">
        <v>123</v>
      </c>
      <c r="U149" s="253" t="s">
        <v>123</v>
      </c>
      <c r="V149" s="253" t="s">
        <v>123</v>
      </c>
    </row>
    <row r="150" spans="14:22" x14ac:dyDescent="0.25">
      <c r="N150" s="252">
        <v>48458</v>
      </c>
      <c r="O150" s="149">
        <f t="shared" si="5"/>
        <v>2032</v>
      </c>
      <c r="P150" s="253" t="s">
        <v>123</v>
      </c>
      <c r="Q150" s="253" t="s">
        <v>123</v>
      </c>
      <c r="R150" s="253" t="s">
        <v>123</v>
      </c>
      <c r="S150" s="253" t="s">
        <v>123</v>
      </c>
      <c r="T150" s="253" t="s">
        <v>123</v>
      </c>
      <c r="U150" s="253" t="s">
        <v>123</v>
      </c>
      <c r="V150" s="253" t="s">
        <v>123</v>
      </c>
    </row>
    <row r="151" spans="14:22" x14ac:dyDescent="0.25">
      <c r="N151" s="252">
        <v>48488</v>
      </c>
      <c r="O151" s="149">
        <f t="shared" si="5"/>
        <v>2032</v>
      </c>
      <c r="P151" s="253" t="s">
        <v>123</v>
      </c>
      <c r="Q151" s="253" t="s">
        <v>123</v>
      </c>
      <c r="R151" s="253" t="s">
        <v>123</v>
      </c>
      <c r="S151" s="253" t="s">
        <v>123</v>
      </c>
      <c r="T151" s="253" t="s">
        <v>123</v>
      </c>
      <c r="U151" s="253" t="s">
        <v>123</v>
      </c>
      <c r="V151" s="253" t="s">
        <v>123</v>
      </c>
    </row>
    <row r="152" spans="14:22" x14ac:dyDescent="0.25">
      <c r="N152" s="252">
        <v>48519</v>
      </c>
      <c r="O152" s="149">
        <f t="shared" si="5"/>
        <v>2032</v>
      </c>
      <c r="P152" s="253" t="s">
        <v>123</v>
      </c>
      <c r="Q152" s="253" t="s">
        <v>123</v>
      </c>
      <c r="R152" s="253" t="s">
        <v>123</v>
      </c>
      <c r="S152" s="253" t="s">
        <v>123</v>
      </c>
      <c r="T152" s="253" t="s">
        <v>123</v>
      </c>
      <c r="U152" s="253" t="s">
        <v>123</v>
      </c>
      <c r="V152" s="253" t="s">
        <v>123</v>
      </c>
    </row>
    <row r="153" spans="14:22" x14ac:dyDescent="0.25">
      <c r="N153" s="252">
        <v>48549</v>
      </c>
      <c r="O153" s="149">
        <f t="shared" si="5"/>
        <v>2032</v>
      </c>
      <c r="P153" s="253" t="s">
        <v>123</v>
      </c>
      <c r="Q153" s="253" t="s">
        <v>123</v>
      </c>
      <c r="R153" s="253" t="s">
        <v>123</v>
      </c>
      <c r="S153" s="253" t="s">
        <v>123</v>
      </c>
      <c r="T153" s="253" t="s">
        <v>123</v>
      </c>
      <c r="U153" s="253" t="s">
        <v>123</v>
      </c>
      <c r="V153" s="253" t="s">
        <v>123</v>
      </c>
    </row>
    <row r="154" spans="14:22" x14ac:dyDescent="0.25">
      <c r="N154" s="252">
        <v>48580</v>
      </c>
      <c r="O154" s="149">
        <f t="shared" si="5"/>
        <v>2033</v>
      </c>
      <c r="P154" s="253">
        <v>4.3835616438356162</v>
      </c>
      <c r="Q154" s="253">
        <v>2.9917808219178084</v>
      </c>
      <c r="R154" s="253">
        <v>8.2191780821917817</v>
      </c>
      <c r="S154" s="253">
        <v>2.7397260273972601</v>
      </c>
      <c r="T154" s="253">
        <v>3.0136986301369864</v>
      </c>
      <c r="U154" s="253">
        <v>21.917808219178081</v>
      </c>
      <c r="V154" s="253" t="s">
        <v>123</v>
      </c>
    </row>
    <row r="155" spans="14:22" x14ac:dyDescent="0.25">
      <c r="N155" s="252">
        <v>48611</v>
      </c>
      <c r="O155" s="149">
        <f t="shared" si="5"/>
        <v>2033</v>
      </c>
      <c r="P155" s="253" t="s">
        <v>123</v>
      </c>
      <c r="Q155" s="253" t="s">
        <v>123</v>
      </c>
      <c r="R155" s="253" t="s">
        <v>123</v>
      </c>
      <c r="S155" s="253" t="s">
        <v>123</v>
      </c>
      <c r="T155" s="253" t="s">
        <v>123</v>
      </c>
      <c r="U155" s="253" t="s">
        <v>123</v>
      </c>
      <c r="V155" s="253">
        <v>1.3698630136986301</v>
      </c>
    </row>
    <row r="156" spans="14:22" x14ac:dyDescent="0.25">
      <c r="N156" s="252">
        <v>48639</v>
      </c>
      <c r="O156" s="149">
        <f t="shared" si="5"/>
        <v>2033</v>
      </c>
      <c r="P156" s="253" t="s">
        <v>123</v>
      </c>
      <c r="Q156" s="253" t="s">
        <v>123</v>
      </c>
      <c r="R156" s="253" t="s">
        <v>123</v>
      </c>
      <c r="S156" s="253" t="s">
        <v>123</v>
      </c>
      <c r="T156" s="253" t="s">
        <v>123</v>
      </c>
      <c r="U156" s="253" t="s">
        <v>123</v>
      </c>
      <c r="V156" s="253" t="s">
        <v>123</v>
      </c>
    </row>
    <row r="157" spans="14:22" x14ac:dyDescent="0.25">
      <c r="N157" s="252">
        <v>48670</v>
      </c>
      <c r="O157" s="149">
        <f t="shared" si="5"/>
        <v>2033</v>
      </c>
      <c r="P157" s="253" t="s">
        <v>123</v>
      </c>
      <c r="Q157" s="253" t="s">
        <v>123</v>
      </c>
      <c r="R157" s="253" t="s">
        <v>123</v>
      </c>
      <c r="S157" s="253" t="s">
        <v>123</v>
      </c>
      <c r="T157" s="253" t="s">
        <v>123</v>
      </c>
      <c r="U157" s="253" t="s">
        <v>123</v>
      </c>
      <c r="V157" s="253" t="s">
        <v>123</v>
      </c>
    </row>
    <row r="158" spans="14:22" x14ac:dyDescent="0.25">
      <c r="N158" s="252">
        <v>48700</v>
      </c>
      <c r="O158" s="149">
        <f t="shared" si="5"/>
        <v>2033</v>
      </c>
      <c r="P158" s="253" t="s">
        <v>123</v>
      </c>
      <c r="Q158" s="253" t="s">
        <v>123</v>
      </c>
      <c r="R158" s="253" t="s">
        <v>123</v>
      </c>
      <c r="S158" s="253" t="s">
        <v>123</v>
      </c>
      <c r="T158" s="253" t="s">
        <v>123</v>
      </c>
      <c r="U158" s="253" t="s">
        <v>123</v>
      </c>
      <c r="V158" s="253" t="s">
        <v>123</v>
      </c>
    </row>
    <row r="159" spans="14:22" x14ac:dyDescent="0.25">
      <c r="N159" s="252">
        <v>48731</v>
      </c>
      <c r="O159" s="149">
        <f t="shared" si="5"/>
        <v>2033</v>
      </c>
      <c r="P159" s="253" t="s">
        <v>123</v>
      </c>
      <c r="Q159" s="253" t="s">
        <v>123</v>
      </c>
      <c r="R159" s="253" t="s">
        <v>123</v>
      </c>
      <c r="S159" s="253" t="s">
        <v>123</v>
      </c>
      <c r="T159" s="253" t="s">
        <v>123</v>
      </c>
      <c r="U159" s="253" t="s">
        <v>123</v>
      </c>
      <c r="V159" s="253" t="s">
        <v>123</v>
      </c>
    </row>
    <row r="160" spans="14:22" x14ac:dyDescent="0.25">
      <c r="N160" s="252">
        <v>48761</v>
      </c>
      <c r="O160" s="149">
        <f t="shared" si="5"/>
        <v>2033</v>
      </c>
      <c r="P160" s="253" t="s">
        <v>123</v>
      </c>
      <c r="Q160" s="253" t="s">
        <v>123</v>
      </c>
      <c r="R160" s="253" t="s">
        <v>123</v>
      </c>
      <c r="S160" s="253" t="s">
        <v>123</v>
      </c>
      <c r="T160" s="253" t="s">
        <v>123</v>
      </c>
      <c r="U160" s="253" t="s">
        <v>123</v>
      </c>
      <c r="V160" s="253" t="s">
        <v>123</v>
      </c>
    </row>
    <row r="161" spans="14:22" x14ac:dyDescent="0.25">
      <c r="N161" s="252">
        <v>48792</v>
      </c>
      <c r="O161" s="149">
        <f t="shared" si="5"/>
        <v>2033</v>
      </c>
      <c r="P161" s="253" t="s">
        <v>123</v>
      </c>
      <c r="Q161" s="253" t="s">
        <v>123</v>
      </c>
      <c r="R161" s="253" t="s">
        <v>123</v>
      </c>
      <c r="S161" s="253" t="s">
        <v>123</v>
      </c>
      <c r="T161" s="253" t="s">
        <v>123</v>
      </c>
      <c r="U161" s="253" t="s">
        <v>123</v>
      </c>
      <c r="V161" s="253" t="s">
        <v>123</v>
      </c>
    </row>
    <row r="162" spans="14:22" x14ac:dyDescent="0.25">
      <c r="N162" s="252">
        <v>48823</v>
      </c>
      <c r="O162" s="149">
        <f t="shared" si="5"/>
        <v>2033</v>
      </c>
      <c r="P162" s="253" t="s">
        <v>123</v>
      </c>
      <c r="Q162" s="253" t="s">
        <v>123</v>
      </c>
      <c r="R162" s="253" t="s">
        <v>123</v>
      </c>
      <c r="S162" s="253" t="s">
        <v>123</v>
      </c>
      <c r="T162" s="253" t="s">
        <v>123</v>
      </c>
      <c r="U162" s="253" t="s">
        <v>123</v>
      </c>
      <c r="V162" s="253" t="s">
        <v>123</v>
      </c>
    </row>
    <row r="163" spans="14:22" x14ac:dyDescent="0.25">
      <c r="N163" s="252">
        <v>48853</v>
      </c>
      <c r="O163" s="149">
        <f t="shared" si="5"/>
        <v>2033</v>
      </c>
      <c r="P163" s="253" t="s">
        <v>123</v>
      </c>
      <c r="Q163" s="253" t="s">
        <v>123</v>
      </c>
      <c r="R163" s="253" t="s">
        <v>123</v>
      </c>
      <c r="S163" s="253" t="s">
        <v>123</v>
      </c>
      <c r="T163" s="253" t="s">
        <v>123</v>
      </c>
      <c r="U163" s="253" t="s">
        <v>123</v>
      </c>
      <c r="V163" s="253" t="s">
        <v>123</v>
      </c>
    </row>
    <row r="164" spans="14:22" x14ac:dyDescent="0.25">
      <c r="N164" s="252">
        <v>48884</v>
      </c>
      <c r="O164" s="149">
        <f t="shared" si="5"/>
        <v>2033</v>
      </c>
      <c r="P164" s="253" t="s">
        <v>123</v>
      </c>
      <c r="Q164" s="253" t="s">
        <v>123</v>
      </c>
      <c r="R164" s="253" t="s">
        <v>123</v>
      </c>
      <c r="S164" s="253" t="s">
        <v>123</v>
      </c>
      <c r="T164" s="253" t="s">
        <v>123</v>
      </c>
      <c r="U164" s="253" t="s">
        <v>123</v>
      </c>
      <c r="V164" s="253" t="s">
        <v>123</v>
      </c>
    </row>
    <row r="165" spans="14:22" x14ac:dyDescent="0.25">
      <c r="N165" s="252">
        <v>48914</v>
      </c>
      <c r="O165" s="149">
        <f t="shared" si="5"/>
        <v>2033</v>
      </c>
      <c r="P165" s="253" t="s">
        <v>123</v>
      </c>
      <c r="Q165" s="253" t="s">
        <v>123</v>
      </c>
      <c r="R165" s="253" t="s">
        <v>123</v>
      </c>
      <c r="S165" s="253" t="s">
        <v>123</v>
      </c>
      <c r="T165" s="253" t="s">
        <v>123</v>
      </c>
      <c r="U165" s="253" t="s">
        <v>123</v>
      </c>
      <c r="V165" s="253" t="s">
        <v>123</v>
      </c>
    </row>
    <row r="166" spans="14:22" x14ac:dyDescent="0.25">
      <c r="N166" s="252">
        <v>48945</v>
      </c>
      <c r="O166" s="149">
        <f t="shared" si="5"/>
        <v>2034</v>
      </c>
      <c r="P166" s="253">
        <v>4.3835616438356162</v>
      </c>
      <c r="Q166" s="253">
        <v>3.0575342465753423</v>
      </c>
      <c r="R166" s="253">
        <v>8.2191780821917817</v>
      </c>
      <c r="S166" s="253">
        <v>2.7397260273972601</v>
      </c>
      <c r="T166" s="253">
        <v>3.0136986301369864</v>
      </c>
      <c r="U166" s="253">
        <v>21.917808219178081</v>
      </c>
      <c r="V166" s="253" t="s">
        <v>123</v>
      </c>
    </row>
    <row r="167" spans="14:22" x14ac:dyDescent="0.25">
      <c r="N167" s="252">
        <v>48976</v>
      </c>
      <c r="O167" s="149">
        <f t="shared" si="5"/>
        <v>2034</v>
      </c>
      <c r="P167" s="253" t="s">
        <v>123</v>
      </c>
      <c r="Q167" s="253" t="s">
        <v>123</v>
      </c>
      <c r="R167" s="253" t="s">
        <v>123</v>
      </c>
      <c r="S167" s="253" t="s">
        <v>123</v>
      </c>
      <c r="T167" s="253" t="s">
        <v>123</v>
      </c>
      <c r="U167" s="253" t="s">
        <v>123</v>
      </c>
      <c r="V167" s="253">
        <v>1.3698630136986301</v>
      </c>
    </row>
    <row r="168" spans="14:22" x14ac:dyDescent="0.25">
      <c r="N168" s="252">
        <v>49004</v>
      </c>
      <c r="O168" s="149">
        <f t="shared" si="5"/>
        <v>2034</v>
      </c>
      <c r="P168" s="253" t="s">
        <v>123</v>
      </c>
      <c r="Q168" s="253" t="s">
        <v>123</v>
      </c>
      <c r="R168" s="253" t="s">
        <v>123</v>
      </c>
      <c r="S168" s="253" t="s">
        <v>123</v>
      </c>
      <c r="T168" s="253" t="s">
        <v>123</v>
      </c>
      <c r="U168" s="253" t="s">
        <v>123</v>
      </c>
      <c r="V168" s="253" t="s">
        <v>123</v>
      </c>
    </row>
    <row r="169" spans="14:22" x14ac:dyDescent="0.25">
      <c r="N169" s="252">
        <v>49035</v>
      </c>
      <c r="O169" s="149">
        <f t="shared" si="5"/>
        <v>2034</v>
      </c>
      <c r="P169" s="253" t="s">
        <v>123</v>
      </c>
      <c r="Q169" s="253" t="s">
        <v>123</v>
      </c>
      <c r="R169" s="253" t="s">
        <v>123</v>
      </c>
      <c r="S169" s="253" t="s">
        <v>123</v>
      </c>
      <c r="T169" s="253" t="s">
        <v>123</v>
      </c>
      <c r="U169" s="253" t="s">
        <v>123</v>
      </c>
      <c r="V169" s="253" t="s">
        <v>123</v>
      </c>
    </row>
    <row r="170" spans="14:22" x14ac:dyDescent="0.25">
      <c r="N170" s="252">
        <v>49065</v>
      </c>
      <c r="O170" s="149">
        <f t="shared" si="5"/>
        <v>2034</v>
      </c>
      <c r="P170" s="253" t="s">
        <v>123</v>
      </c>
      <c r="Q170" s="253" t="s">
        <v>123</v>
      </c>
      <c r="R170" s="253" t="s">
        <v>123</v>
      </c>
      <c r="S170" s="253" t="s">
        <v>123</v>
      </c>
      <c r="T170" s="253" t="s">
        <v>123</v>
      </c>
      <c r="U170" s="253" t="s">
        <v>123</v>
      </c>
      <c r="V170" s="253" t="s">
        <v>123</v>
      </c>
    </row>
    <row r="171" spans="14:22" x14ac:dyDescent="0.25">
      <c r="N171" s="252">
        <v>49096</v>
      </c>
      <c r="O171" s="149">
        <f t="shared" si="5"/>
        <v>2034</v>
      </c>
      <c r="P171" s="253" t="s">
        <v>123</v>
      </c>
      <c r="Q171" s="253" t="s">
        <v>123</v>
      </c>
      <c r="R171" s="253" t="s">
        <v>123</v>
      </c>
      <c r="S171" s="253" t="s">
        <v>123</v>
      </c>
      <c r="T171" s="253" t="s">
        <v>123</v>
      </c>
      <c r="U171" s="253" t="s">
        <v>123</v>
      </c>
      <c r="V171" s="253" t="s">
        <v>123</v>
      </c>
    </row>
    <row r="172" spans="14:22" x14ac:dyDescent="0.25">
      <c r="N172" s="252">
        <v>49126</v>
      </c>
      <c r="O172" s="149">
        <f t="shared" si="5"/>
        <v>2034</v>
      </c>
      <c r="P172" s="253" t="s">
        <v>123</v>
      </c>
      <c r="Q172" s="253" t="s">
        <v>123</v>
      </c>
      <c r="R172" s="253" t="s">
        <v>123</v>
      </c>
      <c r="S172" s="253" t="s">
        <v>123</v>
      </c>
      <c r="T172" s="253" t="s">
        <v>123</v>
      </c>
      <c r="U172" s="253" t="s">
        <v>123</v>
      </c>
      <c r="V172" s="253" t="s">
        <v>123</v>
      </c>
    </row>
    <row r="173" spans="14:22" x14ac:dyDescent="0.25">
      <c r="N173" s="252">
        <v>49157</v>
      </c>
      <c r="O173" s="149">
        <f t="shared" si="5"/>
        <v>2034</v>
      </c>
      <c r="P173" s="253" t="s">
        <v>123</v>
      </c>
      <c r="Q173" s="253" t="s">
        <v>123</v>
      </c>
      <c r="R173" s="253" t="s">
        <v>123</v>
      </c>
      <c r="S173" s="253" t="s">
        <v>123</v>
      </c>
      <c r="T173" s="253" t="s">
        <v>123</v>
      </c>
      <c r="U173" s="253" t="s">
        <v>123</v>
      </c>
      <c r="V173" s="253" t="s">
        <v>123</v>
      </c>
    </row>
    <row r="174" spans="14:22" x14ac:dyDescent="0.25">
      <c r="N174" s="252">
        <v>49188</v>
      </c>
      <c r="O174" s="149">
        <f t="shared" si="5"/>
        <v>2034</v>
      </c>
      <c r="P174" s="253" t="s">
        <v>123</v>
      </c>
      <c r="Q174" s="253" t="s">
        <v>123</v>
      </c>
      <c r="R174" s="253" t="s">
        <v>123</v>
      </c>
      <c r="S174" s="253" t="s">
        <v>123</v>
      </c>
      <c r="T174" s="253" t="s">
        <v>123</v>
      </c>
      <c r="U174" s="253" t="s">
        <v>123</v>
      </c>
      <c r="V174" s="253" t="s">
        <v>123</v>
      </c>
    </row>
    <row r="175" spans="14:22" x14ac:dyDescent="0.25">
      <c r="N175" s="252">
        <v>49218</v>
      </c>
      <c r="O175" s="149">
        <f t="shared" ref="O175:O238" si="6">YEAR(N175)</f>
        <v>2034</v>
      </c>
      <c r="P175" s="253" t="s">
        <v>123</v>
      </c>
      <c r="Q175" s="253" t="s">
        <v>123</v>
      </c>
      <c r="R175" s="253" t="s">
        <v>123</v>
      </c>
      <c r="S175" s="253" t="s">
        <v>123</v>
      </c>
      <c r="T175" s="253" t="s">
        <v>123</v>
      </c>
      <c r="U175" s="253" t="s">
        <v>123</v>
      </c>
      <c r="V175" s="253" t="s">
        <v>123</v>
      </c>
    </row>
    <row r="176" spans="14:22" x14ac:dyDescent="0.25">
      <c r="N176" s="252">
        <v>49249</v>
      </c>
      <c r="O176" s="149">
        <f t="shared" si="6"/>
        <v>2034</v>
      </c>
      <c r="P176" s="253" t="s">
        <v>123</v>
      </c>
      <c r="Q176" s="253" t="s">
        <v>123</v>
      </c>
      <c r="R176" s="253" t="s">
        <v>123</v>
      </c>
      <c r="S176" s="253" t="s">
        <v>123</v>
      </c>
      <c r="T176" s="253" t="s">
        <v>123</v>
      </c>
      <c r="U176" s="253" t="s">
        <v>123</v>
      </c>
      <c r="V176" s="253" t="s">
        <v>123</v>
      </c>
    </row>
    <row r="177" spans="14:22" x14ac:dyDescent="0.25">
      <c r="N177" s="252">
        <v>49279</v>
      </c>
      <c r="O177" s="149">
        <f t="shared" si="6"/>
        <v>2034</v>
      </c>
      <c r="P177" s="253" t="s">
        <v>123</v>
      </c>
      <c r="Q177" s="253" t="s">
        <v>123</v>
      </c>
      <c r="R177" s="253" t="s">
        <v>123</v>
      </c>
      <c r="S177" s="253" t="s">
        <v>123</v>
      </c>
      <c r="T177" s="253" t="s">
        <v>123</v>
      </c>
      <c r="U177" s="253" t="s">
        <v>123</v>
      </c>
      <c r="V177" s="253" t="s">
        <v>123</v>
      </c>
    </row>
    <row r="178" spans="14:22" x14ac:dyDescent="0.25">
      <c r="N178" s="252">
        <v>49310</v>
      </c>
      <c r="O178" s="149">
        <f t="shared" si="6"/>
        <v>2035</v>
      </c>
      <c r="P178" s="253">
        <v>4.3835616438356162</v>
      </c>
      <c r="Q178" s="253">
        <v>3.1260273972602741</v>
      </c>
      <c r="R178" s="253">
        <v>8.2191780821917817</v>
      </c>
      <c r="S178" s="253">
        <v>2.7397260273972601</v>
      </c>
      <c r="T178" s="253">
        <v>3.2876712328767121</v>
      </c>
      <c r="U178" s="253">
        <v>21.917808219178081</v>
      </c>
      <c r="V178" s="253" t="s">
        <v>123</v>
      </c>
    </row>
    <row r="179" spans="14:22" x14ac:dyDescent="0.25">
      <c r="N179" s="252">
        <v>49341</v>
      </c>
      <c r="O179" s="149">
        <f t="shared" si="6"/>
        <v>2035</v>
      </c>
      <c r="P179" s="253" t="s">
        <v>123</v>
      </c>
      <c r="Q179" s="253" t="s">
        <v>123</v>
      </c>
      <c r="R179" s="253" t="s">
        <v>123</v>
      </c>
      <c r="S179" s="253" t="s">
        <v>123</v>
      </c>
      <c r="T179" s="253" t="s">
        <v>123</v>
      </c>
      <c r="U179" s="253" t="s">
        <v>123</v>
      </c>
      <c r="V179" s="253">
        <v>1.3698630136986301</v>
      </c>
    </row>
    <row r="180" spans="14:22" x14ac:dyDescent="0.25">
      <c r="N180" s="252">
        <v>49369</v>
      </c>
      <c r="O180" s="149">
        <f t="shared" si="6"/>
        <v>2035</v>
      </c>
      <c r="P180" s="253" t="s">
        <v>123</v>
      </c>
      <c r="Q180" s="253" t="s">
        <v>123</v>
      </c>
      <c r="R180" s="253" t="s">
        <v>123</v>
      </c>
      <c r="S180" s="253" t="s">
        <v>123</v>
      </c>
      <c r="T180" s="253" t="s">
        <v>123</v>
      </c>
      <c r="U180" s="253" t="s">
        <v>123</v>
      </c>
      <c r="V180" s="253" t="s">
        <v>123</v>
      </c>
    </row>
    <row r="181" spans="14:22" x14ac:dyDescent="0.25">
      <c r="N181" s="252">
        <v>49400</v>
      </c>
      <c r="O181" s="149">
        <f t="shared" si="6"/>
        <v>2035</v>
      </c>
      <c r="P181" s="253" t="s">
        <v>123</v>
      </c>
      <c r="Q181" s="253" t="s">
        <v>123</v>
      </c>
      <c r="R181" s="253" t="s">
        <v>123</v>
      </c>
      <c r="S181" s="253" t="s">
        <v>123</v>
      </c>
      <c r="T181" s="253" t="s">
        <v>123</v>
      </c>
      <c r="U181" s="253" t="s">
        <v>123</v>
      </c>
      <c r="V181" s="253" t="s">
        <v>123</v>
      </c>
    </row>
    <row r="182" spans="14:22" x14ac:dyDescent="0.25">
      <c r="N182" s="252">
        <v>49430</v>
      </c>
      <c r="O182" s="149">
        <f t="shared" si="6"/>
        <v>2035</v>
      </c>
      <c r="P182" s="253" t="s">
        <v>123</v>
      </c>
      <c r="Q182" s="253" t="s">
        <v>123</v>
      </c>
      <c r="R182" s="253" t="s">
        <v>123</v>
      </c>
      <c r="S182" s="253" t="s">
        <v>123</v>
      </c>
      <c r="T182" s="253" t="s">
        <v>123</v>
      </c>
      <c r="U182" s="253" t="s">
        <v>123</v>
      </c>
      <c r="V182" s="253" t="s">
        <v>123</v>
      </c>
    </row>
    <row r="183" spans="14:22" x14ac:dyDescent="0.25">
      <c r="N183" s="252">
        <v>49461</v>
      </c>
      <c r="O183" s="149">
        <f t="shared" si="6"/>
        <v>2035</v>
      </c>
      <c r="P183" s="253" t="s">
        <v>123</v>
      </c>
      <c r="Q183" s="253" t="s">
        <v>123</v>
      </c>
      <c r="R183" s="253" t="s">
        <v>123</v>
      </c>
      <c r="S183" s="253" t="s">
        <v>123</v>
      </c>
      <c r="T183" s="253" t="s">
        <v>123</v>
      </c>
      <c r="U183" s="253" t="s">
        <v>123</v>
      </c>
      <c r="V183" s="253" t="s">
        <v>123</v>
      </c>
    </row>
    <row r="184" spans="14:22" x14ac:dyDescent="0.25">
      <c r="N184" s="252">
        <v>49491</v>
      </c>
      <c r="O184" s="149">
        <f t="shared" si="6"/>
        <v>2035</v>
      </c>
      <c r="P184" s="253" t="s">
        <v>123</v>
      </c>
      <c r="Q184" s="253" t="s">
        <v>123</v>
      </c>
      <c r="R184" s="253" t="s">
        <v>123</v>
      </c>
      <c r="S184" s="253" t="s">
        <v>123</v>
      </c>
      <c r="T184" s="253" t="s">
        <v>123</v>
      </c>
      <c r="U184" s="253" t="s">
        <v>123</v>
      </c>
      <c r="V184" s="253" t="s">
        <v>123</v>
      </c>
    </row>
    <row r="185" spans="14:22" x14ac:dyDescent="0.25">
      <c r="N185" s="252">
        <v>49522</v>
      </c>
      <c r="O185" s="149">
        <f t="shared" si="6"/>
        <v>2035</v>
      </c>
      <c r="P185" s="253" t="s">
        <v>123</v>
      </c>
      <c r="Q185" s="253" t="s">
        <v>123</v>
      </c>
      <c r="R185" s="253" t="s">
        <v>123</v>
      </c>
      <c r="S185" s="253" t="s">
        <v>123</v>
      </c>
      <c r="T185" s="253" t="s">
        <v>123</v>
      </c>
      <c r="U185" s="253" t="s">
        <v>123</v>
      </c>
      <c r="V185" s="253" t="s">
        <v>123</v>
      </c>
    </row>
    <row r="186" spans="14:22" x14ac:dyDescent="0.25">
      <c r="N186" s="252">
        <v>49553</v>
      </c>
      <c r="O186" s="149">
        <f t="shared" si="6"/>
        <v>2035</v>
      </c>
      <c r="P186" s="253" t="s">
        <v>123</v>
      </c>
      <c r="Q186" s="253" t="s">
        <v>123</v>
      </c>
      <c r="R186" s="253" t="s">
        <v>123</v>
      </c>
      <c r="S186" s="253" t="s">
        <v>123</v>
      </c>
      <c r="T186" s="253" t="s">
        <v>123</v>
      </c>
      <c r="U186" s="253" t="s">
        <v>123</v>
      </c>
      <c r="V186" s="253" t="s">
        <v>123</v>
      </c>
    </row>
    <row r="187" spans="14:22" x14ac:dyDescent="0.25">
      <c r="N187" s="252">
        <v>49583</v>
      </c>
      <c r="O187" s="149">
        <f t="shared" si="6"/>
        <v>2035</v>
      </c>
      <c r="P187" s="253" t="s">
        <v>123</v>
      </c>
      <c r="Q187" s="253" t="s">
        <v>123</v>
      </c>
      <c r="R187" s="253" t="s">
        <v>123</v>
      </c>
      <c r="S187" s="253" t="s">
        <v>123</v>
      </c>
      <c r="T187" s="253" t="s">
        <v>123</v>
      </c>
      <c r="U187" s="253" t="s">
        <v>123</v>
      </c>
      <c r="V187" s="253" t="s">
        <v>123</v>
      </c>
    </row>
    <row r="188" spans="14:22" x14ac:dyDescent="0.25">
      <c r="N188" s="252">
        <v>49614</v>
      </c>
      <c r="O188" s="149">
        <f t="shared" si="6"/>
        <v>2035</v>
      </c>
      <c r="P188" s="253" t="s">
        <v>123</v>
      </c>
      <c r="Q188" s="253" t="s">
        <v>123</v>
      </c>
      <c r="R188" s="253" t="s">
        <v>123</v>
      </c>
      <c r="S188" s="253" t="s">
        <v>123</v>
      </c>
      <c r="T188" s="253" t="s">
        <v>123</v>
      </c>
      <c r="U188" s="253" t="s">
        <v>123</v>
      </c>
      <c r="V188" s="253" t="s">
        <v>123</v>
      </c>
    </row>
    <row r="189" spans="14:22" x14ac:dyDescent="0.25">
      <c r="N189" s="252">
        <v>49644</v>
      </c>
      <c r="O189" s="149">
        <f t="shared" si="6"/>
        <v>2035</v>
      </c>
      <c r="P189" s="253" t="s">
        <v>123</v>
      </c>
      <c r="Q189" s="253" t="s">
        <v>123</v>
      </c>
      <c r="R189" s="253" t="s">
        <v>123</v>
      </c>
      <c r="S189" s="253" t="s">
        <v>123</v>
      </c>
      <c r="T189" s="253" t="s">
        <v>123</v>
      </c>
      <c r="U189" s="253" t="s">
        <v>123</v>
      </c>
      <c r="V189" s="253" t="s">
        <v>123</v>
      </c>
    </row>
    <row r="190" spans="14:22" x14ac:dyDescent="0.25">
      <c r="N190" s="252">
        <v>49675</v>
      </c>
      <c r="O190" s="149">
        <f t="shared" si="6"/>
        <v>2036</v>
      </c>
      <c r="P190" s="253">
        <v>4.1643835616438354</v>
      </c>
      <c r="Q190" s="253">
        <v>3.1945205479452055</v>
      </c>
      <c r="R190" s="253">
        <v>8.2191780821917817</v>
      </c>
      <c r="S190" s="253">
        <v>2.7397260273972601</v>
      </c>
      <c r="T190" s="253">
        <v>3.2876712328767121</v>
      </c>
      <c r="U190" s="253">
        <v>21.917808219178081</v>
      </c>
      <c r="V190" s="253" t="s">
        <v>123</v>
      </c>
    </row>
    <row r="191" spans="14:22" x14ac:dyDescent="0.25">
      <c r="N191" s="252">
        <v>49706</v>
      </c>
      <c r="O191" s="149">
        <f t="shared" si="6"/>
        <v>2036</v>
      </c>
      <c r="P191" s="253" t="s">
        <v>123</v>
      </c>
      <c r="Q191" s="253" t="s">
        <v>123</v>
      </c>
      <c r="R191" s="253" t="s">
        <v>123</v>
      </c>
      <c r="S191" s="253" t="s">
        <v>123</v>
      </c>
      <c r="T191" s="253" t="s">
        <v>123</v>
      </c>
      <c r="U191" s="253" t="s">
        <v>123</v>
      </c>
      <c r="V191" s="253">
        <v>1.3698630136986301</v>
      </c>
    </row>
    <row r="192" spans="14:22" x14ac:dyDescent="0.25">
      <c r="N192" s="252">
        <v>49735</v>
      </c>
      <c r="O192" s="149">
        <f t="shared" si="6"/>
        <v>2036</v>
      </c>
      <c r="P192" s="253" t="s">
        <v>123</v>
      </c>
      <c r="Q192" s="253" t="s">
        <v>123</v>
      </c>
      <c r="R192" s="253" t="s">
        <v>123</v>
      </c>
      <c r="S192" s="253" t="s">
        <v>123</v>
      </c>
      <c r="T192" s="253" t="s">
        <v>123</v>
      </c>
      <c r="U192" s="253" t="s">
        <v>123</v>
      </c>
      <c r="V192" s="253" t="s">
        <v>123</v>
      </c>
    </row>
    <row r="193" spans="14:22" x14ac:dyDescent="0.25">
      <c r="N193" s="252">
        <v>49766</v>
      </c>
      <c r="O193" s="149">
        <f t="shared" si="6"/>
        <v>2036</v>
      </c>
      <c r="P193" s="253" t="s">
        <v>123</v>
      </c>
      <c r="Q193" s="253" t="s">
        <v>123</v>
      </c>
      <c r="R193" s="253" t="s">
        <v>123</v>
      </c>
      <c r="S193" s="253" t="s">
        <v>123</v>
      </c>
      <c r="T193" s="253" t="s">
        <v>123</v>
      </c>
      <c r="U193" s="253" t="s">
        <v>123</v>
      </c>
      <c r="V193" s="253" t="s">
        <v>123</v>
      </c>
    </row>
    <row r="194" spans="14:22" x14ac:dyDescent="0.25">
      <c r="N194" s="252">
        <v>49796</v>
      </c>
      <c r="O194" s="149">
        <f t="shared" si="6"/>
        <v>2036</v>
      </c>
      <c r="P194" s="253" t="s">
        <v>123</v>
      </c>
      <c r="Q194" s="253" t="s">
        <v>123</v>
      </c>
      <c r="R194" s="253" t="s">
        <v>123</v>
      </c>
      <c r="S194" s="253" t="s">
        <v>123</v>
      </c>
      <c r="T194" s="253" t="s">
        <v>123</v>
      </c>
      <c r="U194" s="253" t="s">
        <v>123</v>
      </c>
      <c r="V194" s="253" t="s">
        <v>123</v>
      </c>
    </row>
    <row r="195" spans="14:22" x14ac:dyDescent="0.25">
      <c r="N195" s="252">
        <v>49827</v>
      </c>
      <c r="O195" s="149">
        <f t="shared" si="6"/>
        <v>2036</v>
      </c>
      <c r="P195" s="253" t="s">
        <v>123</v>
      </c>
      <c r="Q195" s="253" t="s">
        <v>123</v>
      </c>
      <c r="R195" s="253" t="s">
        <v>123</v>
      </c>
      <c r="S195" s="253" t="s">
        <v>123</v>
      </c>
      <c r="T195" s="253" t="s">
        <v>123</v>
      </c>
      <c r="U195" s="253" t="s">
        <v>123</v>
      </c>
      <c r="V195" s="253" t="s">
        <v>123</v>
      </c>
    </row>
    <row r="196" spans="14:22" x14ac:dyDescent="0.25">
      <c r="N196" s="252">
        <v>49857</v>
      </c>
      <c r="O196" s="149">
        <f t="shared" si="6"/>
        <v>2036</v>
      </c>
      <c r="P196" s="253" t="s">
        <v>123</v>
      </c>
      <c r="Q196" s="253" t="s">
        <v>123</v>
      </c>
      <c r="R196" s="253" t="s">
        <v>123</v>
      </c>
      <c r="S196" s="253" t="s">
        <v>123</v>
      </c>
      <c r="T196" s="253" t="s">
        <v>123</v>
      </c>
      <c r="U196" s="253" t="s">
        <v>123</v>
      </c>
      <c r="V196" s="253" t="s">
        <v>123</v>
      </c>
    </row>
    <row r="197" spans="14:22" x14ac:dyDescent="0.25">
      <c r="N197" s="252">
        <v>49888</v>
      </c>
      <c r="O197" s="149">
        <f t="shared" si="6"/>
        <v>2036</v>
      </c>
      <c r="P197" s="253" t="s">
        <v>123</v>
      </c>
      <c r="Q197" s="253" t="s">
        <v>123</v>
      </c>
      <c r="R197" s="253" t="s">
        <v>123</v>
      </c>
      <c r="S197" s="253" t="s">
        <v>123</v>
      </c>
      <c r="T197" s="253" t="s">
        <v>123</v>
      </c>
      <c r="U197" s="253" t="s">
        <v>123</v>
      </c>
      <c r="V197" s="253" t="s">
        <v>123</v>
      </c>
    </row>
    <row r="198" spans="14:22" x14ac:dyDescent="0.25">
      <c r="N198" s="252">
        <v>49919</v>
      </c>
      <c r="O198" s="149">
        <f t="shared" si="6"/>
        <v>2036</v>
      </c>
      <c r="P198" s="253" t="s">
        <v>123</v>
      </c>
      <c r="Q198" s="253" t="s">
        <v>123</v>
      </c>
      <c r="R198" s="253" t="s">
        <v>123</v>
      </c>
      <c r="S198" s="253" t="s">
        <v>123</v>
      </c>
      <c r="T198" s="253" t="s">
        <v>123</v>
      </c>
      <c r="U198" s="253" t="s">
        <v>123</v>
      </c>
      <c r="V198" s="253" t="s">
        <v>123</v>
      </c>
    </row>
    <row r="199" spans="14:22" x14ac:dyDescent="0.25">
      <c r="N199" s="252">
        <v>49949</v>
      </c>
      <c r="O199" s="149">
        <f t="shared" si="6"/>
        <v>2036</v>
      </c>
      <c r="P199" s="253" t="s">
        <v>123</v>
      </c>
      <c r="Q199" s="253" t="s">
        <v>123</v>
      </c>
      <c r="R199" s="253" t="s">
        <v>123</v>
      </c>
      <c r="S199" s="253" t="s">
        <v>123</v>
      </c>
      <c r="T199" s="253" t="s">
        <v>123</v>
      </c>
      <c r="U199" s="253" t="s">
        <v>123</v>
      </c>
      <c r="V199" s="253" t="s">
        <v>123</v>
      </c>
    </row>
    <row r="200" spans="14:22" x14ac:dyDescent="0.25">
      <c r="N200" s="252">
        <v>49980</v>
      </c>
      <c r="O200" s="149">
        <f t="shared" si="6"/>
        <v>2036</v>
      </c>
      <c r="P200" s="253" t="s">
        <v>123</v>
      </c>
      <c r="Q200" s="253" t="s">
        <v>123</v>
      </c>
      <c r="R200" s="253" t="s">
        <v>123</v>
      </c>
      <c r="S200" s="253" t="s">
        <v>123</v>
      </c>
      <c r="T200" s="253" t="s">
        <v>123</v>
      </c>
      <c r="U200" s="253" t="s">
        <v>123</v>
      </c>
      <c r="V200" s="253" t="s">
        <v>123</v>
      </c>
    </row>
    <row r="201" spans="14:22" x14ac:dyDescent="0.25">
      <c r="N201" s="252">
        <v>50010</v>
      </c>
      <c r="O201" s="149">
        <f t="shared" si="6"/>
        <v>2036</v>
      </c>
      <c r="P201" s="253" t="s">
        <v>123</v>
      </c>
      <c r="Q201" s="253" t="s">
        <v>123</v>
      </c>
      <c r="R201" s="253" t="s">
        <v>123</v>
      </c>
      <c r="S201" s="253" t="s">
        <v>123</v>
      </c>
      <c r="T201" s="253" t="s">
        <v>123</v>
      </c>
      <c r="U201" s="253" t="s">
        <v>123</v>
      </c>
      <c r="V201" s="253" t="s">
        <v>123</v>
      </c>
    </row>
    <row r="202" spans="14:22" x14ac:dyDescent="0.25">
      <c r="N202" s="252">
        <v>50041</v>
      </c>
      <c r="O202" s="149">
        <f t="shared" si="6"/>
        <v>2037</v>
      </c>
      <c r="P202" s="253">
        <v>3.945205479452055</v>
      </c>
      <c r="Q202" s="253">
        <v>3.2657534246575342</v>
      </c>
      <c r="R202" s="253">
        <v>8.2191780821917817</v>
      </c>
      <c r="S202" s="253">
        <v>2.7397260273972601</v>
      </c>
      <c r="T202" s="253">
        <v>3.5616438356164384</v>
      </c>
      <c r="U202" s="253">
        <v>21.917808219178081</v>
      </c>
      <c r="V202" s="253" t="s">
        <v>123</v>
      </c>
    </row>
    <row r="203" spans="14:22" x14ac:dyDescent="0.25">
      <c r="N203" s="252">
        <v>50072</v>
      </c>
      <c r="O203" s="149">
        <f t="shared" si="6"/>
        <v>2037</v>
      </c>
      <c r="P203" s="253" t="s">
        <v>123</v>
      </c>
      <c r="Q203" s="253" t="s">
        <v>123</v>
      </c>
      <c r="R203" s="253" t="s">
        <v>123</v>
      </c>
      <c r="S203" s="253" t="s">
        <v>123</v>
      </c>
      <c r="T203" s="253" t="s">
        <v>123</v>
      </c>
      <c r="U203" s="253" t="s">
        <v>123</v>
      </c>
      <c r="V203" s="253">
        <v>1.6438356164383561</v>
      </c>
    </row>
    <row r="204" spans="14:22" x14ac:dyDescent="0.25">
      <c r="N204" s="252">
        <v>50100</v>
      </c>
      <c r="O204" s="149">
        <f t="shared" si="6"/>
        <v>2037</v>
      </c>
      <c r="P204" s="253" t="s">
        <v>123</v>
      </c>
      <c r="Q204" s="253" t="s">
        <v>123</v>
      </c>
      <c r="R204" s="253" t="s">
        <v>123</v>
      </c>
      <c r="S204" s="253" t="s">
        <v>123</v>
      </c>
      <c r="T204" s="253" t="s">
        <v>123</v>
      </c>
      <c r="U204" s="253" t="s">
        <v>123</v>
      </c>
      <c r="V204" s="253" t="s">
        <v>123</v>
      </c>
    </row>
    <row r="205" spans="14:22" x14ac:dyDescent="0.25">
      <c r="N205" s="252">
        <v>50131</v>
      </c>
      <c r="O205" s="149">
        <f t="shared" si="6"/>
        <v>2037</v>
      </c>
      <c r="P205" s="253" t="s">
        <v>123</v>
      </c>
      <c r="Q205" s="253" t="s">
        <v>123</v>
      </c>
      <c r="R205" s="253" t="s">
        <v>123</v>
      </c>
      <c r="S205" s="253" t="s">
        <v>123</v>
      </c>
      <c r="T205" s="253" t="s">
        <v>123</v>
      </c>
      <c r="U205" s="253" t="s">
        <v>123</v>
      </c>
      <c r="V205" s="253" t="s">
        <v>123</v>
      </c>
    </row>
    <row r="206" spans="14:22" x14ac:dyDescent="0.25">
      <c r="N206" s="252">
        <v>50161</v>
      </c>
      <c r="O206" s="149">
        <f t="shared" si="6"/>
        <v>2037</v>
      </c>
      <c r="P206" s="253" t="s">
        <v>123</v>
      </c>
      <c r="Q206" s="253" t="s">
        <v>123</v>
      </c>
      <c r="R206" s="253" t="s">
        <v>123</v>
      </c>
      <c r="S206" s="253" t="s">
        <v>123</v>
      </c>
      <c r="T206" s="253" t="s">
        <v>123</v>
      </c>
      <c r="U206" s="253" t="s">
        <v>123</v>
      </c>
      <c r="V206" s="253" t="s">
        <v>123</v>
      </c>
    </row>
    <row r="207" spans="14:22" x14ac:dyDescent="0.25">
      <c r="N207" s="252">
        <v>50192</v>
      </c>
      <c r="O207" s="149">
        <f t="shared" si="6"/>
        <v>2037</v>
      </c>
      <c r="P207" s="253" t="s">
        <v>123</v>
      </c>
      <c r="Q207" s="253" t="s">
        <v>123</v>
      </c>
      <c r="R207" s="253" t="s">
        <v>123</v>
      </c>
      <c r="S207" s="253" t="s">
        <v>123</v>
      </c>
      <c r="T207" s="253" t="s">
        <v>123</v>
      </c>
      <c r="U207" s="253" t="s">
        <v>123</v>
      </c>
      <c r="V207" s="253" t="s">
        <v>123</v>
      </c>
    </row>
    <row r="208" spans="14:22" x14ac:dyDescent="0.25">
      <c r="N208" s="252">
        <v>50222</v>
      </c>
      <c r="O208" s="149">
        <f t="shared" si="6"/>
        <v>2037</v>
      </c>
      <c r="P208" s="253" t="s">
        <v>123</v>
      </c>
      <c r="Q208" s="253" t="s">
        <v>123</v>
      </c>
      <c r="R208" s="253" t="s">
        <v>123</v>
      </c>
      <c r="S208" s="253" t="s">
        <v>123</v>
      </c>
      <c r="T208" s="253" t="s">
        <v>123</v>
      </c>
      <c r="U208" s="253" t="s">
        <v>123</v>
      </c>
      <c r="V208" s="253" t="s">
        <v>123</v>
      </c>
    </row>
    <row r="209" spans="14:22" x14ac:dyDescent="0.25">
      <c r="N209" s="252">
        <v>50253</v>
      </c>
      <c r="O209" s="149">
        <f t="shared" si="6"/>
        <v>2037</v>
      </c>
      <c r="P209" s="253" t="s">
        <v>123</v>
      </c>
      <c r="Q209" s="253" t="s">
        <v>123</v>
      </c>
      <c r="R209" s="253" t="s">
        <v>123</v>
      </c>
      <c r="S209" s="253" t="s">
        <v>123</v>
      </c>
      <c r="T209" s="253" t="s">
        <v>123</v>
      </c>
      <c r="U209" s="253" t="s">
        <v>123</v>
      </c>
      <c r="V209" s="253" t="s">
        <v>123</v>
      </c>
    </row>
    <row r="210" spans="14:22" x14ac:dyDescent="0.25">
      <c r="N210" s="252">
        <v>50284</v>
      </c>
      <c r="O210" s="149">
        <f t="shared" si="6"/>
        <v>2037</v>
      </c>
      <c r="P210" s="253" t="s">
        <v>123</v>
      </c>
      <c r="Q210" s="253" t="s">
        <v>123</v>
      </c>
      <c r="R210" s="253" t="s">
        <v>123</v>
      </c>
      <c r="S210" s="253" t="s">
        <v>123</v>
      </c>
      <c r="T210" s="253" t="s">
        <v>123</v>
      </c>
      <c r="U210" s="253" t="s">
        <v>123</v>
      </c>
      <c r="V210" s="253" t="s">
        <v>123</v>
      </c>
    </row>
    <row r="211" spans="14:22" x14ac:dyDescent="0.25">
      <c r="N211" s="252">
        <v>50314</v>
      </c>
      <c r="O211" s="149">
        <f t="shared" si="6"/>
        <v>2037</v>
      </c>
      <c r="P211" s="253" t="s">
        <v>123</v>
      </c>
      <c r="Q211" s="253" t="s">
        <v>123</v>
      </c>
      <c r="R211" s="253" t="s">
        <v>123</v>
      </c>
      <c r="S211" s="253" t="s">
        <v>123</v>
      </c>
      <c r="T211" s="253" t="s">
        <v>123</v>
      </c>
      <c r="U211" s="253" t="s">
        <v>123</v>
      </c>
      <c r="V211" s="253" t="s">
        <v>123</v>
      </c>
    </row>
    <row r="212" spans="14:22" x14ac:dyDescent="0.25">
      <c r="N212" s="252">
        <v>50345</v>
      </c>
      <c r="O212" s="149">
        <f t="shared" si="6"/>
        <v>2037</v>
      </c>
      <c r="P212" s="253" t="s">
        <v>123</v>
      </c>
      <c r="Q212" s="253" t="s">
        <v>123</v>
      </c>
      <c r="R212" s="253" t="s">
        <v>123</v>
      </c>
      <c r="S212" s="253" t="s">
        <v>123</v>
      </c>
      <c r="T212" s="253" t="s">
        <v>123</v>
      </c>
      <c r="U212" s="253" t="s">
        <v>123</v>
      </c>
      <c r="V212" s="253" t="s">
        <v>123</v>
      </c>
    </row>
    <row r="213" spans="14:22" x14ac:dyDescent="0.25">
      <c r="N213" s="252">
        <v>50375</v>
      </c>
      <c r="O213" s="149">
        <f t="shared" si="6"/>
        <v>2037</v>
      </c>
      <c r="P213" s="253" t="s">
        <v>123</v>
      </c>
      <c r="Q213" s="253" t="s">
        <v>123</v>
      </c>
      <c r="R213" s="253" t="s">
        <v>123</v>
      </c>
      <c r="S213" s="253" t="s">
        <v>123</v>
      </c>
      <c r="T213" s="253" t="s">
        <v>123</v>
      </c>
      <c r="U213" s="253" t="s">
        <v>123</v>
      </c>
      <c r="V213" s="253" t="s">
        <v>123</v>
      </c>
    </row>
    <row r="214" spans="14:22" x14ac:dyDescent="0.25">
      <c r="N214" s="252">
        <v>50406</v>
      </c>
      <c r="O214" s="149">
        <f t="shared" si="6"/>
        <v>2038</v>
      </c>
      <c r="P214" s="253">
        <v>3.7534246575342469</v>
      </c>
      <c r="Q214" s="253">
        <v>3.3369863013698633</v>
      </c>
      <c r="R214" s="253">
        <v>8.2191780821917817</v>
      </c>
      <c r="S214" s="253">
        <v>2.7397260273972601</v>
      </c>
      <c r="T214" s="253">
        <v>3.5616438356164384</v>
      </c>
      <c r="U214" s="253">
        <v>21.917808219178081</v>
      </c>
      <c r="V214" s="253" t="s">
        <v>123</v>
      </c>
    </row>
    <row r="215" spans="14:22" x14ac:dyDescent="0.25">
      <c r="N215" s="252">
        <v>50437</v>
      </c>
      <c r="O215" s="149">
        <f t="shared" si="6"/>
        <v>2038</v>
      </c>
      <c r="P215" s="253" t="s">
        <v>123</v>
      </c>
      <c r="Q215" s="253" t="s">
        <v>123</v>
      </c>
      <c r="R215" s="253" t="s">
        <v>123</v>
      </c>
      <c r="S215" s="253" t="s">
        <v>123</v>
      </c>
      <c r="T215" s="253" t="s">
        <v>123</v>
      </c>
      <c r="U215" s="253" t="s">
        <v>123</v>
      </c>
      <c r="V215" s="253">
        <v>1.6438356164383561</v>
      </c>
    </row>
    <row r="216" spans="14:22" x14ac:dyDescent="0.25">
      <c r="N216" s="252">
        <v>50465</v>
      </c>
      <c r="O216" s="149">
        <f t="shared" si="6"/>
        <v>2038</v>
      </c>
      <c r="P216" s="253" t="s">
        <v>123</v>
      </c>
      <c r="Q216" s="253" t="s">
        <v>123</v>
      </c>
      <c r="R216" s="253" t="s">
        <v>123</v>
      </c>
      <c r="S216" s="253" t="s">
        <v>123</v>
      </c>
      <c r="T216" s="253" t="s">
        <v>123</v>
      </c>
      <c r="U216" s="253" t="s">
        <v>123</v>
      </c>
      <c r="V216" s="253" t="s">
        <v>123</v>
      </c>
    </row>
    <row r="217" spans="14:22" x14ac:dyDescent="0.25">
      <c r="N217" s="252">
        <v>50496</v>
      </c>
      <c r="O217" s="149">
        <f t="shared" si="6"/>
        <v>2038</v>
      </c>
      <c r="P217" s="253" t="s">
        <v>123</v>
      </c>
      <c r="Q217" s="253" t="s">
        <v>123</v>
      </c>
      <c r="R217" s="253" t="s">
        <v>123</v>
      </c>
      <c r="S217" s="253" t="s">
        <v>123</v>
      </c>
      <c r="T217" s="253" t="s">
        <v>123</v>
      </c>
      <c r="U217" s="253" t="s">
        <v>123</v>
      </c>
      <c r="V217" s="253" t="s">
        <v>123</v>
      </c>
    </row>
    <row r="218" spans="14:22" x14ac:dyDescent="0.25">
      <c r="N218" s="252">
        <v>50526</v>
      </c>
      <c r="O218" s="149">
        <f t="shared" si="6"/>
        <v>2038</v>
      </c>
      <c r="P218" s="253" t="s">
        <v>123</v>
      </c>
      <c r="Q218" s="253" t="s">
        <v>123</v>
      </c>
      <c r="R218" s="253" t="s">
        <v>123</v>
      </c>
      <c r="S218" s="253" t="s">
        <v>123</v>
      </c>
      <c r="T218" s="253" t="s">
        <v>123</v>
      </c>
      <c r="U218" s="253" t="s">
        <v>123</v>
      </c>
      <c r="V218" s="253" t="s">
        <v>123</v>
      </c>
    </row>
    <row r="219" spans="14:22" x14ac:dyDescent="0.25">
      <c r="N219" s="252">
        <v>50557</v>
      </c>
      <c r="O219" s="149">
        <f t="shared" si="6"/>
        <v>2038</v>
      </c>
      <c r="P219" s="253" t="s">
        <v>123</v>
      </c>
      <c r="Q219" s="253" t="s">
        <v>123</v>
      </c>
      <c r="R219" s="253" t="s">
        <v>123</v>
      </c>
      <c r="S219" s="253" t="s">
        <v>123</v>
      </c>
      <c r="T219" s="253" t="s">
        <v>123</v>
      </c>
      <c r="U219" s="253" t="s">
        <v>123</v>
      </c>
      <c r="V219" s="253" t="s">
        <v>123</v>
      </c>
    </row>
    <row r="220" spans="14:22" x14ac:dyDescent="0.25">
      <c r="N220" s="252">
        <v>50587</v>
      </c>
      <c r="O220" s="149">
        <f t="shared" si="6"/>
        <v>2038</v>
      </c>
      <c r="P220" s="253" t="s">
        <v>123</v>
      </c>
      <c r="Q220" s="253" t="s">
        <v>123</v>
      </c>
      <c r="R220" s="253" t="s">
        <v>123</v>
      </c>
      <c r="S220" s="253" t="s">
        <v>123</v>
      </c>
      <c r="T220" s="253" t="s">
        <v>123</v>
      </c>
      <c r="U220" s="253" t="s">
        <v>123</v>
      </c>
      <c r="V220" s="253" t="s">
        <v>123</v>
      </c>
    </row>
    <row r="221" spans="14:22" x14ac:dyDescent="0.25">
      <c r="N221" s="252">
        <v>50618</v>
      </c>
      <c r="O221" s="149">
        <f t="shared" si="6"/>
        <v>2038</v>
      </c>
      <c r="P221" s="253" t="s">
        <v>123</v>
      </c>
      <c r="Q221" s="253" t="s">
        <v>123</v>
      </c>
      <c r="R221" s="253" t="s">
        <v>123</v>
      </c>
      <c r="S221" s="253" t="s">
        <v>123</v>
      </c>
      <c r="T221" s="253" t="s">
        <v>123</v>
      </c>
      <c r="U221" s="253" t="s">
        <v>123</v>
      </c>
      <c r="V221" s="253" t="s">
        <v>123</v>
      </c>
    </row>
    <row r="222" spans="14:22" x14ac:dyDescent="0.25">
      <c r="N222" s="252">
        <v>50649</v>
      </c>
      <c r="O222" s="149">
        <f t="shared" si="6"/>
        <v>2038</v>
      </c>
      <c r="P222" s="253" t="s">
        <v>123</v>
      </c>
      <c r="Q222" s="253" t="s">
        <v>123</v>
      </c>
      <c r="R222" s="253" t="s">
        <v>123</v>
      </c>
      <c r="S222" s="253" t="s">
        <v>123</v>
      </c>
      <c r="T222" s="253" t="s">
        <v>123</v>
      </c>
      <c r="U222" s="253" t="s">
        <v>123</v>
      </c>
      <c r="V222" s="253" t="s">
        <v>123</v>
      </c>
    </row>
    <row r="223" spans="14:22" x14ac:dyDescent="0.25">
      <c r="N223" s="252">
        <v>50679</v>
      </c>
      <c r="O223" s="149">
        <f t="shared" si="6"/>
        <v>2038</v>
      </c>
      <c r="P223" s="253" t="s">
        <v>123</v>
      </c>
      <c r="Q223" s="253" t="s">
        <v>123</v>
      </c>
      <c r="R223" s="253" t="s">
        <v>123</v>
      </c>
      <c r="S223" s="253" t="s">
        <v>123</v>
      </c>
      <c r="T223" s="253" t="s">
        <v>123</v>
      </c>
      <c r="U223" s="253" t="s">
        <v>123</v>
      </c>
      <c r="V223" s="253" t="s">
        <v>123</v>
      </c>
    </row>
    <row r="224" spans="14:22" x14ac:dyDescent="0.25">
      <c r="N224" s="252">
        <v>50710</v>
      </c>
      <c r="O224" s="149">
        <f t="shared" si="6"/>
        <v>2038</v>
      </c>
      <c r="P224" s="253" t="s">
        <v>123</v>
      </c>
      <c r="Q224" s="253" t="s">
        <v>123</v>
      </c>
      <c r="R224" s="253" t="s">
        <v>123</v>
      </c>
      <c r="S224" s="253" t="s">
        <v>123</v>
      </c>
      <c r="T224" s="253" t="s">
        <v>123</v>
      </c>
      <c r="U224" s="253" t="s">
        <v>123</v>
      </c>
      <c r="V224" s="253" t="s">
        <v>123</v>
      </c>
    </row>
    <row r="225" spans="14:22" x14ac:dyDescent="0.25">
      <c r="N225" s="252">
        <v>50740</v>
      </c>
      <c r="O225" s="149">
        <f t="shared" si="6"/>
        <v>2038</v>
      </c>
      <c r="P225" s="253" t="s">
        <v>123</v>
      </c>
      <c r="Q225" s="253" t="s">
        <v>123</v>
      </c>
      <c r="R225" s="253" t="s">
        <v>123</v>
      </c>
      <c r="S225" s="253" t="s">
        <v>123</v>
      </c>
      <c r="T225" s="253" t="s">
        <v>123</v>
      </c>
      <c r="U225" s="253" t="s">
        <v>123</v>
      </c>
      <c r="V225" s="253" t="s">
        <v>123</v>
      </c>
    </row>
    <row r="226" spans="14:22" x14ac:dyDescent="0.25">
      <c r="N226" s="252">
        <v>50771</v>
      </c>
      <c r="O226" s="149">
        <f t="shared" si="6"/>
        <v>2039</v>
      </c>
      <c r="P226" s="253">
        <v>3.5616438356164384</v>
      </c>
      <c r="Q226" s="253">
        <v>3.4109589041095894</v>
      </c>
      <c r="R226" s="253">
        <v>8.2191780821917817</v>
      </c>
      <c r="S226" s="253">
        <v>2.7397260273972601</v>
      </c>
      <c r="T226" s="253">
        <v>4.1095890410958908</v>
      </c>
      <c r="U226" s="253">
        <v>21.917808219178081</v>
      </c>
      <c r="V226" s="253" t="s">
        <v>123</v>
      </c>
    </row>
    <row r="227" spans="14:22" x14ac:dyDescent="0.25">
      <c r="N227" s="252">
        <v>50802</v>
      </c>
      <c r="O227" s="149">
        <f t="shared" si="6"/>
        <v>2039</v>
      </c>
      <c r="P227" s="253" t="s">
        <v>123</v>
      </c>
      <c r="Q227" s="253" t="s">
        <v>123</v>
      </c>
      <c r="R227" s="253" t="s">
        <v>123</v>
      </c>
      <c r="S227" s="253" t="s">
        <v>123</v>
      </c>
      <c r="T227" s="253" t="s">
        <v>123</v>
      </c>
      <c r="U227" s="253" t="s">
        <v>123</v>
      </c>
      <c r="V227" s="253">
        <v>1.6438356164383561</v>
      </c>
    </row>
    <row r="228" spans="14:22" x14ac:dyDescent="0.25">
      <c r="N228" s="252">
        <v>50830</v>
      </c>
      <c r="O228" s="149">
        <f t="shared" si="6"/>
        <v>2039</v>
      </c>
      <c r="P228" s="253" t="s">
        <v>123</v>
      </c>
      <c r="Q228" s="253" t="s">
        <v>123</v>
      </c>
      <c r="R228" s="253" t="s">
        <v>123</v>
      </c>
      <c r="S228" s="253" t="s">
        <v>123</v>
      </c>
      <c r="T228" s="253" t="s">
        <v>123</v>
      </c>
      <c r="U228" s="253" t="s">
        <v>123</v>
      </c>
      <c r="V228" s="253" t="s">
        <v>123</v>
      </c>
    </row>
    <row r="229" spans="14:22" x14ac:dyDescent="0.25">
      <c r="N229" s="252">
        <v>50861</v>
      </c>
      <c r="O229" s="149">
        <f t="shared" si="6"/>
        <v>2039</v>
      </c>
      <c r="P229" s="253" t="s">
        <v>123</v>
      </c>
      <c r="Q229" s="253" t="s">
        <v>123</v>
      </c>
      <c r="R229" s="253" t="s">
        <v>123</v>
      </c>
      <c r="S229" s="253" t="s">
        <v>123</v>
      </c>
      <c r="T229" s="253" t="s">
        <v>123</v>
      </c>
      <c r="U229" s="253" t="s">
        <v>123</v>
      </c>
      <c r="V229" s="253" t="s">
        <v>123</v>
      </c>
    </row>
    <row r="230" spans="14:22" x14ac:dyDescent="0.25">
      <c r="N230" s="252">
        <v>50891</v>
      </c>
      <c r="O230" s="149">
        <f t="shared" si="6"/>
        <v>2039</v>
      </c>
      <c r="P230" s="253" t="s">
        <v>123</v>
      </c>
      <c r="Q230" s="253" t="s">
        <v>123</v>
      </c>
      <c r="R230" s="253" t="s">
        <v>123</v>
      </c>
      <c r="S230" s="253" t="s">
        <v>123</v>
      </c>
      <c r="T230" s="253" t="s">
        <v>123</v>
      </c>
      <c r="U230" s="253" t="s">
        <v>123</v>
      </c>
      <c r="V230" s="253" t="s">
        <v>123</v>
      </c>
    </row>
    <row r="231" spans="14:22" x14ac:dyDescent="0.25">
      <c r="N231" s="252">
        <v>50922</v>
      </c>
      <c r="O231" s="149">
        <f t="shared" si="6"/>
        <v>2039</v>
      </c>
      <c r="P231" s="253" t="s">
        <v>123</v>
      </c>
      <c r="Q231" s="253" t="s">
        <v>123</v>
      </c>
      <c r="R231" s="253" t="s">
        <v>123</v>
      </c>
      <c r="S231" s="253" t="s">
        <v>123</v>
      </c>
      <c r="T231" s="253" t="s">
        <v>123</v>
      </c>
      <c r="U231" s="253" t="s">
        <v>123</v>
      </c>
      <c r="V231" s="253" t="s">
        <v>123</v>
      </c>
    </row>
    <row r="232" spans="14:22" x14ac:dyDescent="0.25">
      <c r="N232" s="252">
        <v>50952</v>
      </c>
      <c r="O232" s="149">
        <f t="shared" si="6"/>
        <v>2039</v>
      </c>
      <c r="P232" s="253" t="s">
        <v>123</v>
      </c>
      <c r="Q232" s="253" t="s">
        <v>123</v>
      </c>
      <c r="R232" s="253" t="s">
        <v>123</v>
      </c>
      <c r="S232" s="253" t="s">
        <v>123</v>
      </c>
      <c r="T232" s="253" t="s">
        <v>123</v>
      </c>
      <c r="U232" s="253" t="s">
        <v>123</v>
      </c>
      <c r="V232" s="253" t="s">
        <v>123</v>
      </c>
    </row>
    <row r="233" spans="14:22" x14ac:dyDescent="0.25">
      <c r="N233" s="252">
        <v>50983</v>
      </c>
      <c r="O233" s="149">
        <f t="shared" si="6"/>
        <v>2039</v>
      </c>
      <c r="P233" s="253" t="s">
        <v>123</v>
      </c>
      <c r="Q233" s="253" t="s">
        <v>123</v>
      </c>
      <c r="R233" s="253" t="s">
        <v>123</v>
      </c>
      <c r="S233" s="253" t="s">
        <v>123</v>
      </c>
      <c r="T233" s="253" t="s">
        <v>123</v>
      </c>
      <c r="U233" s="253" t="s">
        <v>123</v>
      </c>
      <c r="V233" s="253" t="s">
        <v>123</v>
      </c>
    </row>
    <row r="234" spans="14:22" x14ac:dyDescent="0.25">
      <c r="N234" s="252">
        <v>51014</v>
      </c>
      <c r="O234" s="149">
        <f t="shared" si="6"/>
        <v>2039</v>
      </c>
      <c r="P234" s="253" t="s">
        <v>123</v>
      </c>
      <c r="Q234" s="253" t="s">
        <v>123</v>
      </c>
      <c r="R234" s="253" t="s">
        <v>123</v>
      </c>
      <c r="S234" s="253" t="s">
        <v>123</v>
      </c>
      <c r="T234" s="253" t="s">
        <v>123</v>
      </c>
      <c r="U234" s="253" t="s">
        <v>123</v>
      </c>
      <c r="V234" s="253" t="s">
        <v>123</v>
      </c>
    </row>
    <row r="235" spans="14:22" x14ac:dyDescent="0.25">
      <c r="N235" s="252">
        <v>51044</v>
      </c>
      <c r="O235" s="149">
        <f t="shared" si="6"/>
        <v>2039</v>
      </c>
      <c r="P235" s="253" t="s">
        <v>123</v>
      </c>
      <c r="Q235" s="253" t="s">
        <v>123</v>
      </c>
      <c r="R235" s="253" t="s">
        <v>123</v>
      </c>
      <c r="S235" s="253" t="s">
        <v>123</v>
      </c>
      <c r="T235" s="253" t="s">
        <v>123</v>
      </c>
      <c r="U235" s="253" t="s">
        <v>123</v>
      </c>
      <c r="V235" s="253" t="s">
        <v>123</v>
      </c>
    </row>
    <row r="236" spans="14:22" x14ac:dyDescent="0.25">
      <c r="N236" s="252">
        <v>51075</v>
      </c>
      <c r="O236" s="149">
        <f t="shared" si="6"/>
        <v>2039</v>
      </c>
      <c r="P236" s="253" t="s">
        <v>123</v>
      </c>
      <c r="Q236" s="253" t="s">
        <v>123</v>
      </c>
      <c r="R236" s="253" t="s">
        <v>123</v>
      </c>
      <c r="S236" s="253" t="s">
        <v>123</v>
      </c>
      <c r="T236" s="253" t="s">
        <v>123</v>
      </c>
      <c r="U236" s="253" t="s">
        <v>123</v>
      </c>
      <c r="V236" s="253" t="s">
        <v>123</v>
      </c>
    </row>
    <row r="237" spans="14:22" x14ac:dyDescent="0.25">
      <c r="N237" s="252">
        <v>51105</v>
      </c>
      <c r="O237" s="149">
        <f t="shared" si="6"/>
        <v>2039</v>
      </c>
      <c r="P237" s="253" t="s">
        <v>123</v>
      </c>
      <c r="Q237" s="253" t="s">
        <v>123</v>
      </c>
      <c r="R237" s="253" t="s">
        <v>123</v>
      </c>
      <c r="S237" s="253" t="s">
        <v>123</v>
      </c>
      <c r="T237" s="253" t="s">
        <v>123</v>
      </c>
      <c r="U237" s="253" t="s">
        <v>123</v>
      </c>
      <c r="V237" s="253" t="s">
        <v>123</v>
      </c>
    </row>
    <row r="238" spans="14:22" x14ac:dyDescent="0.25">
      <c r="N238" s="252">
        <v>51136</v>
      </c>
      <c r="O238" s="149">
        <f t="shared" si="6"/>
        <v>2040</v>
      </c>
      <c r="P238" s="253">
        <v>3.3972602739726026</v>
      </c>
      <c r="Q238" s="253">
        <v>3.484931506849315</v>
      </c>
      <c r="R238" s="253">
        <v>8.2191780821917817</v>
      </c>
      <c r="S238" s="253">
        <v>2.7397260273972601</v>
      </c>
      <c r="T238" s="253">
        <v>4.1095890410958908</v>
      </c>
      <c r="U238" s="253">
        <v>21.917808219178081</v>
      </c>
      <c r="V238" s="253" t="s">
        <v>123</v>
      </c>
    </row>
    <row r="239" spans="14:22" x14ac:dyDescent="0.25">
      <c r="N239" s="252">
        <v>51167</v>
      </c>
      <c r="O239" s="149">
        <f t="shared" ref="O239:O302" si="7">YEAR(N239)</f>
        <v>2040</v>
      </c>
      <c r="P239" s="253" t="s">
        <v>123</v>
      </c>
      <c r="Q239" s="253" t="s">
        <v>123</v>
      </c>
      <c r="R239" s="253" t="s">
        <v>123</v>
      </c>
      <c r="S239" s="253" t="s">
        <v>123</v>
      </c>
      <c r="T239" s="253" t="s">
        <v>123</v>
      </c>
      <c r="U239" s="253" t="s">
        <v>123</v>
      </c>
      <c r="V239" s="253">
        <v>1.6438356164383561</v>
      </c>
    </row>
    <row r="240" spans="14:22" x14ac:dyDescent="0.25">
      <c r="N240" s="252">
        <v>51196</v>
      </c>
      <c r="O240" s="149">
        <f t="shared" si="7"/>
        <v>2040</v>
      </c>
      <c r="P240" s="253" t="s">
        <v>123</v>
      </c>
      <c r="Q240" s="253" t="s">
        <v>123</v>
      </c>
      <c r="R240" s="253" t="s">
        <v>123</v>
      </c>
      <c r="S240" s="253" t="s">
        <v>123</v>
      </c>
      <c r="T240" s="253" t="s">
        <v>123</v>
      </c>
      <c r="U240" s="253" t="s">
        <v>123</v>
      </c>
      <c r="V240" s="253" t="s">
        <v>123</v>
      </c>
    </row>
    <row r="241" spans="14:22" x14ac:dyDescent="0.25">
      <c r="N241" s="252">
        <v>51227</v>
      </c>
      <c r="O241" s="149">
        <f t="shared" si="7"/>
        <v>2040</v>
      </c>
      <c r="P241" s="253" t="s">
        <v>123</v>
      </c>
      <c r="Q241" s="253" t="s">
        <v>123</v>
      </c>
      <c r="R241" s="253" t="s">
        <v>123</v>
      </c>
      <c r="S241" s="253" t="s">
        <v>123</v>
      </c>
      <c r="T241" s="253" t="s">
        <v>123</v>
      </c>
      <c r="U241" s="253" t="s">
        <v>123</v>
      </c>
      <c r="V241" s="253" t="s">
        <v>123</v>
      </c>
    </row>
    <row r="242" spans="14:22" x14ac:dyDescent="0.25">
      <c r="N242" s="252">
        <v>51257</v>
      </c>
      <c r="O242" s="149">
        <f t="shared" si="7"/>
        <v>2040</v>
      </c>
      <c r="P242" s="253" t="s">
        <v>123</v>
      </c>
      <c r="Q242" s="253" t="s">
        <v>123</v>
      </c>
      <c r="R242" s="253" t="s">
        <v>123</v>
      </c>
      <c r="S242" s="253" t="s">
        <v>123</v>
      </c>
      <c r="T242" s="253" t="s">
        <v>123</v>
      </c>
      <c r="U242" s="253" t="s">
        <v>123</v>
      </c>
      <c r="V242" s="253" t="s">
        <v>123</v>
      </c>
    </row>
    <row r="243" spans="14:22" x14ac:dyDescent="0.25">
      <c r="N243" s="252">
        <v>51288</v>
      </c>
      <c r="O243" s="149">
        <f t="shared" si="7"/>
        <v>2040</v>
      </c>
      <c r="P243" s="253" t="s">
        <v>123</v>
      </c>
      <c r="Q243" s="253" t="s">
        <v>123</v>
      </c>
      <c r="R243" s="253" t="s">
        <v>123</v>
      </c>
      <c r="S243" s="253" t="s">
        <v>123</v>
      </c>
      <c r="T243" s="253" t="s">
        <v>123</v>
      </c>
      <c r="U243" s="253" t="s">
        <v>123</v>
      </c>
      <c r="V243" s="253" t="s">
        <v>123</v>
      </c>
    </row>
    <row r="244" spans="14:22" x14ac:dyDescent="0.25">
      <c r="N244" s="252">
        <v>51318</v>
      </c>
      <c r="O244" s="149">
        <f t="shared" si="7"/>
        <v>2040</v>
      </c>
      <c r="P244" s="253" t="s">
        <v>123</v>
      </c>
      <c r="Q244" s="253" t="s">
        <v>123</v>
      </c>
      <c r="R244" s="253" t="s">
        <v>123</v>
      </c>
      <c r="S244" s="253" t="s">
        <v>123</v>
      </c>
      <c r="T244" s="253" t="s">
        <v>123</v>
      </c>
      <c r="U244" s="253" t="s">
        <v>123</v>
      </c>
      <c r="V244" s="253" t="s">
        <v>123</v>
      </c>
    </row>
    <row r="245" spans="14:22" x14ac:dyDescent="0.25">
      <c r="N245" s="252">
        <v>51349</v>
      </c>
      <c r="O245" s="149">
        <f t="shared" si="7"/>
        <v>2040</v>
      </c>
      <c r="P245" s="253" t="s">
        <v>123</v>
      </c>
      <c r="Q245" s="253" t="s">
        <v>123</v>
      </c>
      <c r="R245" s="253" t="s">
        <v>123</v>
      </c>
      <c r="S245" s="253" t="s">
        <v>123</v>
      </c>
      <c r="T245" s="253" t="s">
        <v>123</v>
      </c>
      <c r="U245" s="253" t="s">
        <v>123</v>
      </c>
      <c r="V245" s="253" t="s">
        <v>123</v>
      </c>
    </row>
    <row r="246" spans="14:22" x14ac:dyDescent="0.25">
      <c r="N246" s="252">
        <v>51380</v>
      </c>
      <c r="O246" s="149">
        <f t="shared" si="7"/>
        <v>2040</v>
      </c>
      <c r="P246" s="253" t="s">
        <v>123</v>
      </c>
      <c r="Q246" s="253" t="s">
        <v>123</v>
      </c>
      <c r="R246" s="253" t="s">
        <v>123</v>
      </c>
      <c r="S246" s="253" t="s">
        <v>123</v>
      </c>
      <c r="T246" s="253" t="s">
        <v>123</v>
      </c>
      <c r="U246" s="253" t="s">
        <v>123</v>
      </c>
      <c r="V246" s="253" t="s">
        <v>123</v>
      </c>
    </row>
    <row r="247" spans="14:22" x14ac:dyDescent="0.25">
      <c r="N247" s="252">
        <v>51410</v>
      </c>
      <c r="O247" s="149">
        <f t="shared" si="7"/>
        <v>2040</v>
      </c>
      <c r="P247" s="253" t="s">
        <v>123</v>
      </c>
      <c r="Q247" s="253" t="s">
        <v>123</v>
      </c>
      <c r="R247" s="253" t="s">
        <v>123</v>
      </c>
      <c r="S247" s="253" t="s">
        <v>123</v>
      </c>
      <c r="T247" s="253" t="s">
        <v>123</v>
      </c>
      <c r="U247" s="253" t="s">
        <v>123</v>
      </c>
      <c r="V247" s="253" t="s">
        <v>123</v>
      </c>
    </row>
    <row r="248" spans="14:22" x14ac:dyDescent="0.25">
      <c r="N248" s="252">
        <v>51441</v>
      </c>
      <c r="O248" s="149">
        <f t="shared" si="7"/>
        <v>2040</v>
      </c>
      <c r="P248" s="253" t="s">
        <v>123</v>
      </c>
      <c r="Q248" s="253" t="s">
        <v>123</v>
      </c>
      <c r="R248" s="253" t="s">
        <v>123</v>
      </c>
      <c r="S248" s="253" t="s">
        <v>123</v>
      </c>
      <c r="T248" s="253" t="s">
        <v>123</v>
      </c>
      <c r="U248" s="253" t="s">
        <v>123</v>
      </c>
      <c r="V248" s="253" t="s">
        <v>123</v>
      </c>
    </row>
    <row r="249" spans="14:22" x14ac:dyDescent="0.25">
      <c r="N249" s="252">
        <v>51471</v>
      </c>
      <c r="O249" s="149">
        <f t="shared" si="7"/>
        <v>2040</v>
      </c>
      <c r="P249" s="253" t="s">
        <v>123</v>
      </c>
      <c r="Q249" s="253" t="s">
        <v>123</v>
      </c>
      <c r="R249" s="253" t="s">
        <v>123</v>
      </c>
      <c r="S249" s="253" t="s">
        <v>123</v>
      </c>
      <c r="T249" s="253" t="s">
        <v>123</v>
      </c>
      <c r="U249" s="253" t="s">
        <v>123</v>
      </c>
      <c r="V249" s="253" t="s">
        <v>123</v>
      </c>
    </row>
    <row r="250" spans="14:22" x14ac:dyDescent="0.25">
      <c r="N250" s="252">
        <v>51502</v>
      </c>
      <c r="O250" s="149">
        <f t="shared" si="7"/>
        <v>2041</v>
      </c>
      <c r="P250" s="253">
        <v>3.2328767123287672</v>
      </c>
      <c r="Q250" s="253">
        <v>3.5616438356164384</v>
      </c>
      <c r="R250" s="253">
        <v>8.2191780821917817</v>
      </c>
      <c r="S250" s="253">
        <v>2.7397260273972601</v>
      </c>
      <c r="T250" s="253">
        <v>4.3835616438356162</v>
      </c>
      <c r="U250" s="253">
        <v>21.917808219178081</v>
      </c>
      <c r="V250" s="253" t="s">
        <v>123</v>
      </c>
    </row>
    <row r="251" spans="14:22" x14ac:dyDescent="0.25">
      <c r="N251" s="252">
        <v>51533</v>
      </c>
      <c r="O251" s="149">
        <f t="shared" si="7"/>
        <v>2041</v>
      </c>
      <c r="P251" s="253" t="s">
        <v>123</v>
      </c>
      <c r="Q251" s="253" t="s">
        <v>123</v>
      </c>
      <c r="R251" s="253" t="s">
        <v>123</v>
      </c>
      <c r="S251" s="253" t="s">
        <v>123</v>
      </c>
      <c r="T251" s="253" t="s">
        <v>123</v>
      </c>
      <c r="U251" s="253" t="s">
        <v>123</v>
      </c>
      <c r="V251" s="253">
        <v>1.9178082191780821</v>
      </c>
    </row>
    <row r="252" spans="14:22" x14ac:dyDescent="0.25">
      <c r="N252" s="252">
        <v>51561</v>
      </c>
      <c r="O252" s="149">
        <f t="shared" si="7"/>
        <v>2041</v>
      </c>
      <c r="P252" s="253" t="s">
        <v>123</v>
      </c>
      <c r="Q252" s="253" t="s">
        <v>123</v>
      </c>
      <c r="R252" s="253" t="s">
        <v>123</v>
      </c>
      <c r="S252" s="253" t="s">
        <v>123</v>
      </c>
      <c r="T252" s="253" t="s">
        <v>123</v>
      </c>
      <c r="U252" s="253" t="s">
        <v>123</v>
      </c>
      <c r="V252" s="253" t="s">
        <v>123</v>
      </c>
    </row>
    <row r="253" spans="14:22" x14ac:dyDescent="0.25">
      <c r="N253" s="252">
        <v>51592</v>
      </c>
      <c r="O253" s="149">
        <f t="shared" si="7"/>
        <v>2041</v>
      </c>
      <c r="P253" s="253" t="s">
        <v>123</v>
      </c>
      <c r="Q253" s="253" t="s">
        <v>123</v>
      </c>
      <c r="R253" s="253" t="s">
        <v>123</v>
      </c>
      <c r="S253" s="253" t="s">
        <v>123</v>
      </c>
      <c r="T253" s="253" t="s">
        <v>123</v>
      </c>
      <c r="U253" s="253" t="s">
        <v>123</v>
      </c>
      <c r="V253" s="253" t="s">
        <v>123</v>
      </c>
    </row>
    <row r="254" spans="14:22" x14ac:dyDescent="0.25">
      <c r="N254" s="252">
        <v>51622</v>
      </c>
      <c r="O254" s="149">
        <f t="shared" si="7"/>
        <v>2041</v>
      </c>
      <c r="P254" s="253" t="s">
        <v>123</v>
      </c>
      <c r="Q254" s="253" t="s">
        <v>123</v>
      </c>
      <c r="R254" s="253" t="s">
        <v>123</v>
      </c>
      <c r="S254" s="253" t="s">
        <v>123</v>
      </c>
      <c r="T254" s="253" t="s">
        <v>123</v>
      </c>
      <c r="U254" s="253" t="s">
        <v>123</v>
      </c>
      <c r="V254" s="253" t="s">
        <v>123</v>
      </c>
    </row>
    <row r="255" spans="14:22" x14ac:dyDescent="0.25">
      <c r="N255" s="252">
        <v>51653</v>
      </c>
      <c r="O255" s="149">
        <f t="shared" si="7"/>
        <v>2041</v>
      </c>
      <c r="P255" s="253" t="s">
        <v>123</v>
      </c>
      <c r="Q255" s="253" t="s">
        <v>123</v>
      </c>
      <c r="R255" s="253" t="s">
        <v>123</v>
      </c>
      <c r="S255" s="253" t="s">
        <v>123</v>
      </c>
      <c r="T255" s="253" t="s">
        <v>123</v>
      </c>
      <c r="U255" s="253" t="s">
        <v>123</v>
      </c>
      <c r="V255" s="253" t="s">
        <v>123</v>
      </c>
    </row>
    <row r="256" spans="14:22" x14ac:dyDescent="0.25">
      <c r="N256" s="252">
        <v>51683</v>
      </c>
      <c r="O256" s="149">
        <f t="shared" si="7"/>
        <v>2041</v>
      </c>
      <c r="P256" s="253" t="s">
        <v>123</v>
      </c>
      <c r="Q256" s="253" t="s">
        <v>123</v>
      </c>
      <c r="R256" s="253" t="s">
        <v>123</v>
      </c>
      <c r="S256" s="253" t="s">
        <v>123</v>
      </c>
      <c r="T256" s="253" t="s">
        <v>123</v>
      </c>
      <c r="U256" s="253" t="s">
        <v>123</v>
      </c>
      <c r="V256" s="253" t="s">
        <v>123</v>
      </c>
    </row>
    <row r="257" spans="14:22" x14ac:dyDescent="0.25">
      <c r="N257" s="252">
        <v>51714</v>
      </c>
      <c r="O257" s="149">
        <f t="shared" si="7"/>
        <v>2041</v>
      </c>
      <c r="P257" s="253" t="s">
        <v>123</v>
      </c>
      <c r="Q257" s="253" t="s">
        <v>123</v>
      </c>
      <c r="R257" s="253" t="s">
        <v>123</v>
      </c>
      <c r="S257" s="253" t="s">
        <v>123</v>
      </c>
      <c r="T257" s="253" t="s">
        <v>123</v>
      </c>
      <c r="U257" s="253" t="s">
        <v>123</v>
      </c>
      <c r="V257" s="253" t="s">
        <v>123</v>
      </c>
    </row>
    <row r="258" spans="14:22" x14ac:dyDescent="0.25">
      <c r="N258" s="252">
        <v>51745</v>
      </c>
      <c r="O258" s="149">
        <f t="shared" si="7"/>
        <v>2041</v>
      </c>
      <c r="P258" s="253" t="s">
        <v>123</v>
      </c>
      <c r="Q258" s="253" t="s">
        <v>123</v>
      </c>
      <c r="R258" s="253" t="s">
        <v>123</v>
      </c>
      <c r="S258" s="253" t="s">
        <v>123</v>
      </c>
      <c r="T258" s="253" t="s">
        <v>123</v>
      </c>
      <c r="U258" s="253" t="s">
        <v>123</v>
      </c>
      <c r="V258" s="253" t="s">
        <v>123</v>
      </c>
    </row>
    <row r="259" spans="14:22" x14ac:dyDescent="0.25">
      <c r="N259" s="252">
        <v>51775</v>
      </c>
      <c r="O259" s="149">
        <f t="shared" si="7"/>
        <v>2041</v>
      </c>
      <c r="P259" s="253" t="s">
        <v>123</v>
      </c>
      <c r="Q259" s="253" t="s">
        <v>123</v>
      </c>
      <c r="R259" s="253" t="s">
        <v>123</v>
      </c>
      <c r="S259" s="253" t="s">
        <v>123</v>
      </c>
      <c r="T259" s="253" t="s">
        <v>123</v>
      </c>
      <c r="U259" s="253" t="s">
        <v>123</v>
      </c>
      <c r="V259" s="253" t="s">
        <v>123</v>
      </c>
    </row>
    <row r="260" spans="14:22" x14ac:dyDescent="0.25">
      <c r="N260" s="252">
        <v>51806</v>
      </c>
      <c r="O260" s="149">
        <f t="shared" si="7"/>
        <v>2041</v>
      </c>
      <c r="P260" s="253" t="s">
        <v>123</v>
      </c>
      <c r="Q260" s="253" t="s">
        <v>123</v>
      </c>
      <c r="R260" s="253" t="s">
        <v>123</v>
      </c>
      <c r="S260" s="253" t="s">
        <v>123</v>
      </c>
      <c r="T260" s="253" t="s">
        <v>123</v>
      </c>
      <c r="U260" s="253" t="s">
        <v>123</v>
      </c>
      <c r="V260" s="253" t="s">
        <v>123</v>
      </c>
    </row>
    <row r="261" spans="14:22" x14ac:dyDescent="0.25">
      <c r="N261" s="252">
        <v>51836</v>
      </c>
      <c r="O261" s="149">
        <f t="shared" si="7"/>
        <v>2041</v>
      </c>
      <c r="P261" s="253" t="s">
        <v>123</v>
      </c>
      <c r="Q261" s="253" t="s">
        <v>123</v>
      </c>
      <c r="R261" s="253" t="s">
        <v>123</v>
      </c>
      <c r="S261" s="253" t="s">
        <v>123</v>
      </c>
      <c r="T261" s="253" t="s">
        <v>123</v>
      </c>
      <c r="U261" s="253" t="s">
        <v>123</v>
      </c>
      <c r="V261" s="253" t="s">
        <v>123</v>
      </c>
    </row>
    <row r="262" spans="14:22" x14ac:dyDescent="0.25">
      <c r="N262" s="252">
        <v>51867</v>
      </c>
      <c r="O262" s="149">
        <f t="shared" si="7"/>
        <v>2042</v>
      </c>
      <c r="P262" s="253">
        <v>3.0684931506849318</v>
      </c>
      <c r="Q262" s="253">
        <v>3.6410958904109587</v>
      </c>
      <c r="R262" s="253">
        <v>8.2191780821917817</v>
      </c>
      <c r="S262" s="253">
        <v>2.7397260273972601</v>
      </c>
      <c r="T262" s="253">
        <v>4.3835616438356162</v>
      </c>
      <c r="U262" s="253">
        <v>21.917808219178081</v>
      </c>
      <c r="V262" s="253" t="s">
        <v>123</v>
      </c>
    </row>
    <row r="263" spans="14:22" x14ac:dyDescent="0.25">
      <c r="N263" s="252">
        <v>51898</v>
      </c>
      <c r="O263" s="149">
        <f t="shared" si="7"/>
        <v>2042</v>
      </c>
      <c r="P263" s="253" t="s">
        <v>123</v>
      </c>
      <c r="Q263" s="253" t="s">
        <v>123</v>
      </c>
      <c r="R263" s="253" t="s">
        <v>123</v>
      </c>
      <c r="S263" s="253" t="s">
        <v>123</v>
      </c>
      <c r="T263" s="253" t="s">
        <v>123</v>
      </c>
      <c r="U263" s="253" t="s">
        <v>123</v>
      </c>
      <c r="V263" s="253">
        <v>1.9178082191780821</v>
      </c>
    </row>
    <row r="264" spans="14:22" x14ac:dyDescent="0.25">
      <c r="N264" s="252">
        <v>51926</v>
      </c>
      <c r="O264" s="149">
        <f t="shared" si="7"/>
        <v>2042</v>
      </c>
      <c r="P264" s="253" t="s">
        <v>123</v>
      </c>
      <c r="Q264" s="253" t="s">
        <v>123</v>
      </c>
      <c r="R264" s="253" t="s">
        <v>123</v>
      </c>
      <c r="S264" s="253" t="s">
        <v>123</v>
      </c>
      <c r="T264" s="253" t="s">
        <v>123</v>
      </c>
      <c r="U264" s="253" t="s">
        <v>123</v>
      </c>
      <c r="V264" s="253" t="s">
        <v>123</v>
      </c>
    </row>
    <row r="265" spans="14:22" x14ac:dyDescent="0.25">
      <c r="N265" s="252">
        <v>51957</v>
      </c>
      <c r="O265" s="149">
        <f t="shared" si="7"/>
        <v>2042</v>
      </c>
      <c r="P265" s="253" t="s">
        <v>123</v>
      </c>
      <c r="Q265" s="253" t="s">
        <v>123</v>
      </c>
      <c r="R265" s="253" t="s">
        <v>123</v>
      </c>
      <c r="S265" s="253" t="s">
        <v>123</v>
      </c>
      <c r="T265" s="253" t="s">
        <v>123</v>
      </c>
      <c r="U265" s="253" t="s">
        <v>123</v>
      </c>
      <c r="V265" s="253" t="s">
        <v>123</v>
      </c>
    </row>
    <row r="266" spans="14:22" x14ac:dyDescent="0.25">
      <c r="N266" s="252">
        <v>51987</v>
      </c>
      <c r="O266" s="149">
        <f t="shared" si="7"/>
        <v>2042</v>
      </c>
      <c r="P266" s="253" t="s">
        <v>123</v>
      </c>
      <c r="Q266" s="253" t="s">
        <v>123</v>
      </c>
      <c r="R266" s="253" t="s">
        <v>123</v>
      </c>
      <c r="S266" s="253" t="s">
        <v>123</v>
      </c>
      <c r="T266" s="253" t="s">
        <v>123</v>
      </c>
      <c r="U266" s="253" t="s">
        <v>123</v>
      </c>
      <c r="V266" s="253" t="s">
        <v>123</v>
      </c>
    </row>
    <row r="267" spans="14:22" x14ac:dyDescent="0.25">
      <c r="N267" s="252">
        <v>52018</v>
      </c>
      <c r="O267" s="149">
        <f t="shared" si="7"/>
        <v>2042</v>
      </c>
      <c r="P267" s="253" t="s">
        <v>123</v>
      </c>
      <c r="Q267" s="253" t="s">
        <v>123</v>
      </c>
      <c r="R267" s="253" t="s">
        <v>123</v>
      </c>
      <c r="S267" s="253" t="s">
        <v>123</v>
      </c>
      <c r="T267" s="253" t="s">
        <v>123</v>
      </c>
      <c r="U267" s="253" t="s">
        <v>123</v>
      </c>
      <c r="V267" s="253" t="s">
        <v>123</v>
      </c>
    </row>
    <row r="268" spans="14:22" x14ac:dyDescent="0.25">
      <c r="N268" s="252">
        <v>52048</v>
      </c>
      <c r="O268" s="149">
        <f t="shared" si="7"/>
        <v>2042</v>
      </c>
      <c r="P268" s="253" t="s">
        <v>123</v>
      </c>
      <c r="Q268" s="253" t="s">
        <v>123</v>
      </c>
      <c r="R268" s="253" t="s">
        <v>123</v>
      </c>
      <c r="S268" s="253" t="s">
        <v>123</v>
      </c>
      <c r="T268" s="253" t="s">
        <v>123</v>
      </c>
      <c r="U268" s="253" t="s">
        <v>123</v>
      </c>
      <c r="V268" s="253" t="s">
        <v>123</v>
      </c>
    </row>
    <row r="269" spans="14:22" x14ac:dyDescent="0.25">
      <c r="N269" s="252">
        <v>52079</v>
      </c>
      <c r="O269" s="149">
        <f t="shared" si="7"/>
        <v>2042</v>
      </c>
      <c r="P269" s="253" t="s">
        <v>123</v>
      </c>
      <c r="Q269" s="253" t="s">
        <v>123</v>
      </c>
      <c r="R269" s="253" t="s">
        <v>123</v>
      </c>
      <c r="S269" s="253" t="s">
        <v>123</v>
      </c>
      <c r="T269" s="253" t="s">
        <v>123</v>
      </c>
      <c r="U269" s="253" t="s">
        <v>123</v>
      </c>
      <c r="V269" s="253" t="s">
        <v>123</v>
      </c>
    </row>
    <row r="270" spans="14:22" x14ac:dyDescent="0.25">
      <c r="N270" s="252">
        <v>52110</v>
      </c>
      <c r="O270" s="149">
        <f t="shared" si="7"/>
        <v>2042</v>
      </c>
      <c r="P270" s="253" t="s">
        <v>123</v>
      </c>
      <c r="Q270" s="253" t="s">
        <v>123</v>
      </c>
      <c r="R270" s="253" t="s">
        <v>123</v>
      </c>
      <c r="S270" s="253" t="s">
        <v>123</v>
      </c>
      <c r="T270" s="253" t="s">
        <v>123</v>
      </c>
      <c r="U270" s="253" t="s">
        <v>123</v>
      </c>
      <c r="V270" s="253" t="s">
        <v>123</v>
      </c>
    </row>
    <row r="271" spans="14:22" x14ac:dyDescent="0.25">
      <c r="N271" s="252">
        <v>52140</v>
      </c>
      <c r="O271" s="149">
        <f t="shared" si="7"/>
        <v>2042</v>
      </c>
      <c r="P271" s="253" t="s">
        <v>123</v>
      </c>
      <c r="Q271" s="253" t="s">
        <v>123</v>
      </c>
      <c r="R271" s="253" t="s">
        <v>123</v>
      </c>
      <c r="S271" s="253" t="s">
        <v>123</v>
      </c>
      <c r="T271" s="253" t="s">
        <v>123</v>
      </c>
      <c r="U271" s="253" t="s">
        <v>123</v>
      </c>
      <c r="V271" s="253" t="s">
        <v>123</v>
      </c>
    </row>
    <row r="272" spans="14:22" x14ac:dyDescent="0.25">
      <c r="N272" s="252">
        <v>52171</v>
      </c>
      <c r="O272" s="149">
        <f t="shared" si="7"/>
        <v>2042</v>
      </c>
      <c r="P272" s="253" t="s">
        <v>123</v>
      </c>
      <c r="Q272" s="253" t="s">
        <v>123</v>
      </c>
      <c r="R272" s="253" t="s">
        <v>123</v>
      </c>
      <c r="S272" s="253" t="s">
        <v>123</v>
      </c>
      <c r="T272" s="253" t="s">
        <v>123</v>
      </c>
      <c r="U272" s="253" t="s">
        <v>123</v>
      </c>
      <c r="V272" s="253" t="s">
        <v>123</v>
      </c>
    </row>
    <row r="273" spans="14:22" x14ac:dyDescent="0.25">
      <c r="N273" s="252">
        <v>52201</v>
      </c>
      <c r="O273" s="149">
        <f t="shared" si="7"/>
        <v>2042</v>
      </c>
      <c r="P273" s="253" t="s">
        <v>123</v>
      </c>
      <c r="Q273" s="253" t="s">
        <v>123</v>
      </c>
      <c r="R273" s="253" t="s">
        <v>123</v>
      </c>
      <c r="S273" s="253" t="s">
        <v>123</v>
      </c>
      <c r="T273" s="253" t="s">
        <v>123</v>
      </c>
      <c r="U273" s="253" t="s">
        <v>123</v>
      </c>
      <c r="V273" s="253" t="s">
        <v>123</v>
      </c>
    </row>
    <row r="274" spans="14:22" x14ac:dyDescent="0.25">
      <c r="N274" s="252">
        <v>52232</v>
      </c>
      <c r="O274" s="149">
        <f t="shared" si="7"/>
        <v>2043</v>
      </c>
      <c r="P274" s="253">
        <v>2.904109589041096</v>
      </c>
      <c r="Q274" s="253">
        <v>3.7205479452054795</v>
      </c>
      <c r="R274" s="253">
        <v>8.2191780821917817</v>
      </c>
      <c r="S274" s="253">
        <v>2.7397260273972601</v>
      </c>
      <c r="T274" s="253">
        <v>4.6575342465753424</v>
      </c>
      <c r="U274" s="253">
        <v>21.917808219178081</v>
      </c>
      <c r="V274" s="253" t="s">
        <v>123</v>
      </c>
    </row>
    <row r="275" spans="14:22" x14ac:dyDescent="0.25">
      <c r="N275" s="252">
        <v>52263</v>
      </c>
      <c r="O275" s="149">
        <f t="shared" si="7"/>
        <v>2043</v>
      </c>
      <c r="P275" s="253" t="s">
        <v>123</v>
      </c>
      <c r="Q275" s="253" t="s">
        <v>123</v>
      </c>
      <c r="R275" s="253" t="s">
        <v>123</v>
      </c>
      <c r="S275" s="253" t="s">
        <v>123</v>
      </c>
      <c r="T275" s="253" t="s">
        <v>123</v>
      </c>
      <c r="U275" s="253" t="s">
        <v>123</v>
      </c>
      <c r="V275" s="253">
        <v>1.9178082191780821</v>
      </c>
    </row>
    <row r="276" spans="14:22" x14ac:dyDescent="0.25">
      <c r="N276" s="252">
        <v>52291</v>
      </c>
      <c r="O276" s="149">
        <f t="shared" si="7"/>
        <v>2043</v>
      </c>
      <c r="P276" s="253" t="s">
        <v>123</v>
      </c>
      <c r="Q276" s="253" t="s">
        <v>123</v>
      </c>
      <c r="R276" s="253" t="s">
        <v>123</v>
      </c>
      <c r="S276" s="253" t="s">
        <v>123</v>
      </c>
      <c r="T276" s="253" t="s">
        <v>123</v>
      </c>
      <c r="U276" s="253" t="s">
        <v>123</v>
      </c>
      <c r="V276" s="253" t="s">
        <v>123</v>
      </c>
    </row>
    <row r="277" spans="14:22" x14ac:dyDescent="0.25">
      <c r="N277" s="252">
        <v>52322</v>
      </c>
      <c r="O277" s="149">
        <f t="shared" si="7"/>
        <v>2043</v>
      </c>
      <c r="P277" s="253" t="s">
        <v>123</v>
      </c>
      <c r="Q277" s="253" t="s">
        <v>123</v>
      </c>
      <c r="R277" s="253" t="s">
        <v>123</v>
      </c>
      <c r="S277" s="253" t="s">
        <v>123</v>
      </c>
      <c r="T277" s="253" t="s">
        <v>123</v>
      </c>
      <c r="U277" s="253" t="s">
        <v>123</v>
      </c>
      <c r="V277" s="253" t="s">
        <v>123</v>
      </c>
    </row>
    <row r="278" spans="14:22" x14ac:dyDescent="0.25">
      <c r="N278" s="252">
        <v>52352</v>
      </c>
      <c r="O278" s="149">
        <f t="shared" si="7"/>
        <v>2043</v>
      </c>
      <c r="P278" s="253" t="s">
        <v>123</v>
      </c>
      <c r="Q278" s="253" t="s">
        <v>123</v>
      </c>
      <c r="R278" s="253" t="s">
        <v>123</v>
      </c>
      <c r="S278" s="253" t="s">
        <v>123</v>
      </c>
      <c r="T278" s="253" t="s">
        <v>123</v>
      </c>
      <c r="U278" s="253" t="s">
        <v>123</v>
      </c>
      <c r="V278" s="253" t="s">
        <v>123</v>
      </c>
    </row>
    <row r="279" spans="14:22" x14ac:dyDescent="0.25">
      <c r="N279" s="252">
        <v>52383</v>
      </c>
      <c r="O279" s="149">
        <f t="shared" si="7"/>
        <v>2043</v>
      </c>
      <c r="P279" s="253" t="s">
        <v>123</v>
      </c>
      <c r="Q279" s="253" t="s">
        <v>123</v>
      </c>
      <c r="R279" s="253" t="s">
        <v>123</v>
      </c>
      <c r="S279" s="253" t="s">
        <v>123</v>
      </c>
      <c r="T279" s="253" t="s">
        <v>123</v>
      </c>
      <c r="U279" s="253" t="s">
        <v>123</v>
      </c>
      <c r="V279" s="253" t="s">
        <v>123</v>
      </c>
    </row>
    <row r="280" spans="14:22" x14ac:dyDescent="0.25">
      <c r="N280" s="252">
        <v>52413</v>
      </c>
      <c r="O280" s="149">
        <f t="shared" si="7"/>
        <v>2043</v>
      </c>
      <c r="P280" s="253" t="s">
        <v>123</v>
      </c>
      <c r="Q280" s="253" t="s">
        <v>123</v>
      </c>
      <c r="R280" s="253" t="s">
        <v>123</v>
      </c>
      <c r="S280" s="253" t="s">
        <v>123</v>
      </c>
      <c r="T280" s="253" t="s">
        <v>123</v>
      </c>
      <c r="U280" s="253" t="s">
        <v>123</v>
      </c>
      <c r="V280" s="253" t="s">
        <v>123</v>
      </c>
    </row>
    <row r="281" spans="14:22" x14ac:dyDescent="0.25">
      <c r="N281" s="252">
        <v>52444</v>
      </c>
      <c r="O281" s="149">
        <f t="shared" si="7"/>
        <v>2043</v>
      </c>
      <c r="P281" s="253" t="s">
        <v>123</v>
      </c>
      <c r="Q281" s="253" t="s">
        <v>123</v>
      </c>
      <c r="R281" s="253" t="s">
        <v>123</v>
      </c>
      <c r="S281" s="253" t="s">
        <v>123</v>
      </c>
      <c r="T281" s="253" t="s">
        <v>123</v>
      </c>
      <c r="U281" s="253" t="s">
        <v>123</v>
      </c>
      <c r="V281" s="253" t="s">
        <v>123</v>
      </c>
    </row>
    <row r="282" spans="14:22" x14ac:dyDescent="0.25">
      <c r="N282" s="252">
        <v>52475</v>
      </c>
      <c r="O282" s="149">
        <f t="shared" si="7"/>
        <v>2043</v>
      </c>
      <c r="P282" s="253" t="s">
        <v>123</v>
      </c>
      <c r="Q282" s="253" t="s">
        <v>123</v>
      </c>
      <c r="R282" s="253" t="s">
        <v>123</v>
      </c>
      <c r="S282" s="253" t="s">
        <v>123</v>
      </c>
      <c r="T282" s="253" t="s">
        <v>123</v>
      </c>
      <c r="U282" s="253" t="s">
        <v>123</v>
      </c>
      <c r="V282" s="253" t="s">
        <v>123</v>
      </c>
    </row>
    <row r="283" spans="14:22" x14ac:dyDescent="0.25">
      <c r="N283" s="252">
        <v>52505</v>
      </c>
      <c r="O283" s="149">
        <f t="shared" si="7"/>
        <v>2043</v>
      </c>
      <c r="P283" s="253" t="s">
        <v>123</v>
      </c>
      <c r="Q283" s="253" t="s">
        <v>123</v>
      </c>
      <c r="R283" s="253" t="s">
        <v>123</v>
      </c>
      <c r="S283" s="253" t="s">
        <v>123</v>
      </c>
      <c r="T283" s="253" t="s">
        <v>123</v>
      </c>
      <c r="U283" s="253" t="s">
        <v>123</v>
      </c>
      <c r="V283" s="253" t="s">
        <v>123</v>
      </c>
    </row>
    <row r="284" spans="14:22" x14ac:dyDescent="0.25">
      <c r="N284" s="252">
        <v>52536</v>
      </c>
      <c r="O284" s="149">
        <f t="shared" si="7"/>
        <v>2043</v>
      </c>
      <c r="P284" s="253" t="s">
        <v>123</v>
      </c>
      <c r="Q284" s="253" t="s">
        <v>123</v>
      </c>
      <c r="R284" s="253" t="s">
        <v>123</v>
      </c>
      <c r="S284" s="253" t="s">
        <v>123</v>
      </c>
      <c r="T284" s="253" t="s">
        <v>123</v>
      </c>
      <c r="U284" s="253" t="s">
        <v>123</v>
      </c>
      <c r="V284" s="253" t="s">
        <v>123</v>
      </c>
    </row>
    <row r="285" spans="14:22" x14ac:dyDescent="0.25">
      <c r="N285" s="252">
        <v>52566</v>
      </c>
      <c r="O285" s="149">
        <f t="shared" si="7"/>
        <v>2043</v>
      </c>
      <c r="P285" s="253" t="s">
        <v>123</v>
      </c>
      <c r="Q285" s="253" t="s">
        <v>123</v>
      </c>
      <c r="R285" s="253" t="s">
        <v>123</v>
      </c>
      <c r="S285" s="253" t="s">
        <v>123</v>
      </c>
      <c r="T285" s="253" t="s">
        <v>123</v>
      </c>
      <c r="U285" s="253" t="s">
        <v>123</v>
      </c>
      <c r="V285" s="253" t="s">
        <v>123</v>
      </c>
    </row>
    <row r="286" spans="14:22" x14ac:dyDescent="0.25">
      <c r="N286" s="252">
        <v>52597</v>
      </c>
      <c r="O286" s="149">
        <f t="shared" si="7"/>
        <v>2044</v>
      </c>
      <c r="P286" s="253">
        <v>2.7671232876712328</v>
      </c>
      <c r="Q286" s="253">
        <v>3.8027397260273976</v>
      </c>
      <c r="R286" s="253">
        <v>8.2191780821917817</v>
      </c>
      <c r="S286" s="253">
        <v>2.7397260273972601</v>
      </c>
      <c r="T286" s="253">
        <v>4.9315068493150687</v>
      </c>
      <c r="U286" s="253">
        <v>21.917808219178081</v>
      </c>
      <c r="V286" s="253" t="s">
        <v>123</v>
      </c>
    </row>
    <row r="287" spans="14:22" x14ac:dyDescent="0.25">
      <c r="N287" s="252">
        <v>52628</v>
      </c>
      <c r="O287" s="149">
        <f t="shared" si="7"/>
        <v>2044</v>
      </c>
      <c r="P287" s="253" t="s">
        <v>123</v>
      </c>
      <c r="Q287" s="253" t="s">
        <v>123</v>
      </c>
      <c r="R287" s="253" t="s">
        <v>123</v>
      </c>
      <c r="S287" s="253" t="s">
        <v>123</v>
      </c>
      <c r="T287" s="253" t="s">
        <v>123</v>
      </c>
      <c r="U287" s="253" t="s">
        <v>123</v>
      </c>
      <c r="V287" s="253">
        <v>1.9178082191780821</v>
      </c>
    </row>
    <row r="288" spans="14:22" x14ac:dyDescent="0.25">
      <c r="N288" s="252">
        <v>52657</v>
      </c>
      <c r="O288" s="149">
        <f t="shared" si="7"/>
        <v>2044</v>
      </c>
      <c r="P288" s="253" t="s">
        <v>123</v>
      </c>
      <c r="Q288" s="253" t="s">
        <v>123</v>
      </c>
      <c r="R288" s="253" t="s">
        <v>123</v>
      </c>
      <c r="S288" s="253" t="s">
        <v>123</v>
      </c>
      <c r="T288" s="253" t="s">
        <v>123</v>
      </c>
      <c r="U288" s="253" t="s">
        <v>123</v>
      </c>
      <c r="V288" s="253" t="s">
        <v>123</v>
      </c>
    </row>
    <row r="289" spans="14:22" x14ac:dyDescent="0.25">
      <c r="N289" s="252">
        <v>52688</v>
      </c>
      <c r="O289" s="149">
        <f t="shared" si="7"/>
        <v>2044</v>
      </c>
      <c r="P289" s="253" t="s">
        <v>123</v>
      </c>
      <c r="Q289" s="253" t="s">
        <v>123</v>
      </c>
      <c r="R289" s="253" t="s">
        <v>123</v>
      </c>
      <c r="S289" s="253" t="s">
        <v>123</v>
      </c>
      <c r="T289" s="253" t="s">
        <v>123</v>
      </c>
      <c r="U289" s="253" t="s">
        <v>123</v>
      </c>
      <c r="V289" s="253" t="s">
        <v>123</v>
      </c>
    </row>
    <row r="290" spans="14:22" x14ac:dyDescent="0.25">
      <c r="N290" s="252">
        <v>52718</v>
      </c>
      <c r="O290" s="149">
        <f t="shared" si="7"/>
        <v>2044</v>
      </c>
      <c r="P290" s="253" t="s">
        <v>123</v>
      </c>
      <c r="Q290" s="253" t="s">
        <v>123</v>
      </c>
      <c r="R290" s="253" t="s">
        <v>123</v>
      </c>
      <c r="S290" s="253" t="s">
        <v>123</v>
      </c>
      <c r="T290" s="253" t="s">
        <v>123</v>
      </c>
      <c r="U290" s="253" t="s">
        <v>123</v>
      </c>
      <c r="V290" s="253" t="s">
        <v>123</v>
      </c>
    </row>
    <row r="291" spans="14:22" x14ac:dyDescent="0.25">
      <c r="N291" s="252">
        <v>52749</v>
      </c>
      <c r="O291" s="149">
        <f t="shared" si="7"/>
        <v>2044</v>
      </c>
      <c r="P291" s="253" t="s">
        <v>123</v>
      </c>
      <c r="Q291" s="253" t="s">
        <v>123</v>
      </c>
      <c r="R291" s="253" t="s">
        <v>123</v>
      </c>
      <c r="S291" s="253" t="s">
        <v>123</v>
      </c>
      <c r="T291" s="253" t="s">
        <v>123</v>
      </c>
      <c r="U291" s="253" t="s">
        <v>123</v>
      </c>
      <c r="V291" s="253" t="s">
        <v>123</v>
      </c>
    </row>
    <row r="292" spans="14:22" x14ac:dyDescent="0.25">
      <c r="N292" s="252">
        <v>52779</v>
      </c>
      <c r="O292" s="149">
        <f t="shared" si="7"/>
        <v>2044</v>
      </c>
      <c r="P292" s="253" t="s">
        <v>123</v>
      </c>
      <c r="Q292" s="253" t="s">
        <v>123</v>
      </c>
      <c r="R292" s="253" t="s">
        <v>123</v>
      </c>
      <c r="S292" s="253" t="s">
        <v>123</v>
      </c>
      <c r="T292" s="253" t="s">
        <v>123</v>
      </c>
      <c r="U292" s="253" t="s">
        <v>123</v>
      </c>
      <c r="V292" s="253" t="s">
        <v>123</v>
      </c>
    </row>
    <row r="293" spans="14:22" x14ac:dyDescent="0.25">
      <c r="N293" s="252">
        <v>52810</v>
      </c>
      <c r="O293" s="149">
        <f t="shared" si="7"/>
        <v>2044</v>
      </c>
      <c r="P293" s="253" t="s">
        <v>123</v>
      </c>
      <c r="Q293" s="253" t="s">
        <v>123</v>
      </c>
      <c r="R293" s="253" t="s">
        <v>123</v>
      </c>
      <c r="S293" s="253" t="s">
        <v>123</v>
      </c>
      <c r="T293" s="253" t="s">
        <v>123</v>
      </c>
      <c r="U293" s="253" t="s">
        <v>123</v>
      </c>
      <c r="V293" s="253" t="s">
        <v>123</v>
      </c>
    </row>
    <row r="294" spans="14:22" x14ac:dyDescent="0.25">
      <c r="N294" s="252">
        <v>52841</v>
      </c>
      <c r="O294" s="149">
        <f t="shared" si="7"/>
        <v>2044</v>
      </c>
      <c r="P294" s="253" t="s">
        <v>123</v>
      </c>
      <c r="Q294" s="253" t="s">
        <v>123</v>
      </c>
      <c r="R294" s="253" t="s">
        <v>123</v>
      </c>
      <c r="S294" s="253" t="s">
        <v>123</v>
      </c>
      <c r="T294" s="253" t="s">
        <v>123</v>
      </c>
      <c r="U294" s="253" t="s">
        <v>123</v>
      </c>
      <c r="V294" s="253" t="s">
        <v>123</v>
      </c>
    </row>
    <row r="295" spans="14:22" x14ac:dyDescent="0.25">
      <c r="N295" s="252">
        <v>52871</v>
      </c>
      <c r="O295" s="149">
        <f t="shared" si="7"/>
        <v>2044</v>
      </c>
      <c r="P295" s="253" t="s">
        <v>123</v>
      </c>
      <c r="Q295" s="253" t="s">
        <v>123</v>
      </c>
      <c r="R295" s="253" t="s">
        <v>123</v>
      </c>
      <c r="S295" s="253" t="s">
        <v>123</v>
      </c>
      <c r="T295" s="253" t="s">
        <v>123</v>
      </c>
      <c r="U295" s="253" t="s">
        <v>123</v>
      </c>
      <c r="V295" s="253" t="s">
        <v>123</v>
      </c>
    </row>
    <row r="296" spans="14:22" x14ac:dyDescent="0.25">
      <c r="N296" s="252">
        <v>52902</v>
      </c>
      <c r="O296" s="149">
        <f t="shared" si="7"/>
        <v>2044</v>
      </c>
      <c r="P296" s="253" t="s">
        <v>123</v>
      </c>
      <c r="Q296" s="253" t="s">
        <v>123</v>
      </c>
      <c r="R296" s="253" t="s">
        <v>123</v>
      </c>
      <c r="S296" s="253" t="s">
        <v>123</v>
      </c>
      <c r="T296" s="253" t="s">
        <v>123</v>
      </c>
      <c r="U296" s="253" t="s">
        <v>123</v>
      </c>
      <c r="V296" s="253" t="s">
        <v>123</v>
      </c>
    </row>
    <row r="297" spans="14:22" x14ac:dyDescent="0.25">
      <c r="N297" s="252">
        <v>52932</v>
      </c>
      <c r="O297" s="149">
        <f t="shared" si="7"/>
        <v>2044</v>
      </c>
      <c r="P297" s="253" t="s">
        <v>123</v>
      </c>
      <c r="Q297" s="253" t="s">
        <v>123</v>
      </c>
      <c r="R297" s="253" t="s">
        <v>123</v>
      </c>
      <c r="S297" s="253" t="s">
        <v>123</v>
      </c>
      <c r="T297" s="253" t="s">
        <v>123</v>
      </c>
      <c r="U297" s="253" t="s">
        <v>123</v>
      </c>
      <c r="V297" s="253" t="s">
        <v>123</v>
      </c>
    </row>
    <row r="298" spans="14:22" x14ac:dyDescent="0.25">
      <c r="N298" s="252">
        <v>52963</v>
      </c>
      <c r="O298" s="149">
        <f t="shared" si="7"/>
        <v>2045</v>
      </c>
      <c r="P298" s="253">
        <v>2.6301369863013697</v>
      </c>
      <c r="Q298" s="253">
        <v>3.4219178082191779</v>
      </c>
      <c r="R298" s="253">
        <v>8.2191780821917817</v>
      </c>
      <c r="S298" s="253">
        <v>2.7397260273972601</v>
      </c>
      <c r="T298" s="253">
        <v>5.2054794520547949</v>
      </c>
      <c r="U298" s="253">
        <v>21.917808219178081</v>
      </c>
      <c r="V298" s="253" t="s">
        <v>123</v>
      </c>
    </row>
    <row r="299" spans="14:22" x14ac:dyDescent="0.25">
      <c r="N299" s="252">
        <v>52994</v>
      </c>
      <c r="O299" s="149">
        <f t="shared" si="7"/>
        <v>2045</v>
      </c>
      <c r="P299" s="253" t="s">
        <v>123</v>
      </c>
      <c r="Q299" s="253" t="s">
        <v>123</v>
      </c>
      <c r="R299" s="253" t="s">
        <v>123</v>
      </c>
      <c r="S299" s="253" t="s">
        <v>123</v>
      </c>
      <c r="T299" s="253" t="s">
        <v>123</v>
      </c>
      <c r="U299" s="253" t="s">
        <v>123</v>
      </c>
      <c r="V299" s="253">
        <v>2.1917808219178081</v>
      </c>
    </row>
    <row r="300" spans="14:22" x14ac:dyDescent="0.25">
      <c r="N300" s="252">
        <v>53022</v>
      </c>
      <c r="O300" s="149">
        <f t="shared" si="7"/>
        <v>2045</v>
      </c>
      <c r="P300" s="253" t="s">
        <v>123</v>
      </c>
      <c r="Q300" s="253" t="s">
        <v>123</v>
      </c>
      <c r="R300" s="253" t="s">
        <v>123</v>
      </c>
      <c r="S300" s="253" t="s">
        <v>123</v>
      </c>
      <c r="T300" s="253" t="s">
        <v>123</v>
      </c>
      <c r="U300" s="253" t="s">
        <v>123</v>
      </c>
      <c r="V300" s="253" t="s">
        <v>123</v>
      </c>
    </row>
    <row r="301" spans="14:22" x14ac:dyDescent="0.25">
      <c r="N301" s="252">
        <v>53053</v>
      </c>
      <c r="O301" s="149">
        <f t="shared" si="7"/>
        <v>2045</v>
      </c>
      <c r="P301" s="253" t="s">
        <v>123</v>
      </c>
      <c r="Q301" s="253" t="s">
        <v>123</v>
      </c>
      <c r="R301" s="253" t="s">
        <v>123</v>
      </c>
      <c r="S301" s="253" t="s">
        <v>123</v>
      </c>
      <c r="T301" s="253" t="s">
        <v>123</v>
      </c>
      <c r="U301" s="253" t="s">
        <v>123</v>
      </c>
      <c r="V301" s="253" t="s">
        <v>123</v>
      </c>
    </row>
    <row r="302" spans="14:22" x14ac:dyDescent="0.25">
      <c r="N302" s="252">
        <v>53083</v>
      </c>
      <c r="O302" s="149">
        <f t="shared" si="7"/>
        <v>2045</v>
      </c>
      <c r="P302" s="253" t="s">
        <v>123</v>
      </c>
      <c r="Q302" s="253" t="s">
        <v>123</v>
      </c>
      <c r="R302" s="253" t="s">
        <v>123</v>
      </c>
      <c r="S302" s="253" t="s">
        <v>123</v>
      </c>
      <c r="T302" s="253" t="s">
        <v>123</v>
      </c>
      <c r="U302" s="253" t="s">
        <v>123</v>
      </c>
      <c r="V302" s="253" t="s">
        <v>123</v>
      </c>
    </row>
    <row r="303" spans="14:22" x14ac:dyDescent="0.25">
      <c r="N303" s="252">
        <v>53114</v>
      </c>
      <c r="O303" s="149">
        <f t="shared" ref="O303:O366" si="8">YEAR(N303)</f>
        <v>2045</v>
      </c>
      <c r="P303" s="253" t="s">
        <v>123</v>
      </c>
      <c r="Q303" s="253" t="s">
        <v>123</v>
      </c>
      <c r="R303" s="253" t="s">
        <v>123</v>
      </c>
      <c r="S303" s="253" t="s">
        <v>123</v>
      </c>
      <c r="T303" s="253" t="s">
        <v>123</v>
      </c>
      <c r="U303" s="253" t="s">
        <v>123</v>
      </c>
      <c r="V303" s="253" t="s">
        <v>123</v>
      </c>
    </row>
    <row r="304" spans="14:22" x14ac:dyDescent="0.25">
      <c r="N304" s="252">
        <v>53144</v>
      </c>
      <c r="O304" s="149">
        <f t="shared" si="8"/>
        <v>2045</v>
      </c>
      <c r="P304" s="253" t="s">
        <v>123</v>
      </c>
      <c r="Q304" s="253" t="s">
        <v>123</v>
      </c>
      <c r="R304" s="253" t="s">
        <v>123</v>
      </c>
      <c r="S304" s="253" t="s">
        <v>123</v>
      </c>
      <c r="T304" s="253" t="s">
        <v>123</v>
      </c>
      <c r="U304" s="253" t="s">
        <v>123</v>
      </c>
      <c r="V304" s="253" t="s">
        <v>123</v>
      </c>
    </row>
    <row r="305" spans="14:22" x14ac:dyDescent="0.25">
      <c r="N305" s="252">
        <v>53175</v>
      </c>
      <c r="O305" s="149">
        <f t="shared" si="8"/>
        <v>2045</v>
      </c>
      <c r="P305" s="253" t="s">
        <v>123</v>
      </c>
      <c r="Q305" s="253" t="s">
        <v>123</v>
      </c>
      <c r="R305" s="253" t="s">
        <v>123</v>
      </c>
      <c r="S305" s="253" t="s">
        <v>123</v>
      </c>
      <c r="T305" s="253" t="s">
        <v>123</v>
      </c>
      <c r="U305" s="253" t="s">
        <v>123</v>
      </c>
      <c r="V305" s="253" t="s">
        <v>123</v>
      </c>
    </row>
    <row r="306" spans="14:22" x14ac:dyDescent="0.25">
      <c r="N306" s="252">
        <v>53206</v>
      </c>
      <c r="O306" s="149">
        <f t="shared" si="8"/>
        <v>2045</v>
      </c>
      <c r="P306" s="253" t="s">
        <v>123</v>
      </c>
      <c r="Q306" s="253" t="s">
        <v>123</v>
      </c>
      <c r="R306" s="253" t="s">
        <v>123</v>
      </c>
      <c r="S306" s="253" t="s">
        <v>123</v>
      </c>
      <c r="T306" s="253" t="s">
        <v>123</v>
      </c>
      <c r="U306" s="253" t="s">
        <v>123</v>
      </c>
      <c r="V306" s="253" t="s">
        <v>123</v>
      </c>
    </row>
    <row r="307" spans="14:22" x14ac:dyDescent="0.25">
      <c r="N307" s="252">
        <v>53236</v>
      </c>
      <c r="O307" s="149">
        <f t="shared" si="8"/>
        <v>2045</v>
      </c>
      <c r="P307" s="253" t="s">
        <v>123</v>
      </c>
      <c r="Q307" s="253" t="s">
        <v>123</v>
      </c>
      <c r="R307" s="253" t="s">
        <v>123</v>
      </c>
      <c r="S307" s="253" t="s">
        <v>123</v>
      </c>
      <c r="T307" s="253" t="s">
        <v>123</v>
      </c>
      <c r="U307" s="253" t="s">
        <v>123</v>
      </c>
      <c r="V307" s="253" t="s">
        <v>123</v>
      </c>
    </row>
    <row r="308" spans="14:22" x14ac:dyDescent="0.25">
      <c r="N308" s="252">
        <v>53267</v>
      </c>
      <c r="O308" s="149">
        <f t="shared" si="8"/>
        <v>2045</v>
      </c>
      <c r="P308" s="253" t="s">
        <v>123</v>
      </c>
      <c r="Q308" s="253" t="s">
        <v>123</v>
      </c>
      <c r="R308" s="253" t="s">
        <v>123</v>
      </c>
      <c r="S308" s="253" t="s">
        <v>123</v>
      </c>
      <c r="T308" s="253" t="s">
        <v>123</v>
      </c>
      <c r="U308" s="253" t="s">
        <v>123</v>
      </c>
      <c r="V308" s="253" t="s">
        <v>123</v>
      </c>
    </row>
    <row r="309" spans="14:22" x14ac:dyDescent="0.25">
      <c r="N309" s="252">
        <v>53297</v>
      </c>
      <c r="O309" s="149">
        <f t="shared" si="8"/>
        <v>2045</v>
      </c>
      <c r="P309" s="253" t="s">
        <v>123</v>
      </c>
      <c r="Q309" s="253" t="s">
        <v>123</v>
      </c>
      <c r="R309" s="253" t="s">
        <v>123</v>
      </c>
      <c r="S309" s="253" t="s">
        <v>123</v>
      </c>
      <c r="T309" s="253" t="s">
        <v>123</v>
      </c>
      <c r="U309" s="253" t="s">
        <v>123</v>
      </c>
      <c r="V309" s="253" t="s">
        <v>123</v>
      </c>
    </row>
    <row r="310" spans="14:22" x14ac:dyDescent="0.25">
      <c r="N310" s="252">
        <v>53328</v>
      </c>
      <c r="O310" s="149">
        <f t="shared" si="8"/>
        <v>2046</v>
      </c>
      <c r="P310" s="253">
        <v>2.493150684931507</v>
      </c>
      <c r="Q310" s="253">
        <v>3.0794520547945203</v>
      </c>
      <c r="R310" s="253">
        <v>8.2191780821917817</v>
      </c>
      <c r="S310" s="253">
        <v>2.7397260273972601</v>
      </c>
      <c r="T310" s="253">
        <v>5.7534246575342465</v>
      </c>
      <c r="U310" s="253">
        <v>21.917808219178081</v>
      </c>
      <c r="V310" s="253" t="s">
        <v>123</v>
      </c>
    </row>
    <row r="311" spans="14:22" x14ac:dyDescent="0.25">
      <c r="N311" s="252">
        <v>53359</v>
      </c>
      <c r="O311" s="149">
        <f t="shared" si="8"/>
        <v>2046</v>
      </c>
      <c r="P311" s="253" t="s">
        <v>123</v>
      </c>
      <c r="Q311" s="253" t="s">
        <v>123</v>
      </c>
      <c r="R311" s="253" t="s">
        <v>123</v>
      </c>
      <c r="S311" s="253" t="s">
        <v>123</v>
      </c>
      <c r="T311" s="253" t="s">
        <v>123</v>
      </c>
      <c r="U311" s="253" t="s">
        <v>123</v>
      </c>
      <c r="V311" s="253">
        <v>2.1917808219178081</v>
      </c>
    </row>
    <row r="312" spans="14:22" x14ac:dyDescent="0.25">
      <c r="N312" s="252">
        <v>53387</v>
      </c>
      <c r="O312" s="149">
        <f t="shared" si="8"/>
        <v>2046</v>
      </c>
      <c r="P312" s="253" t="s">
        <v>123</v>
      </c>
      <c r="Q312" s="253" t="s">
        <v>123</v>
      </c>
      <c r="R312" s="253" t="s">
        <v>123</v>
      </c>
      <c r="S312" s="253" t="s">
        <v>123</v>
      </c>
      <c r="T312" s="253" t="s">
        <v>123</v>
      </c>
      <c r="U312" s="253" t="s">
        <v>123</v>
      </c>
      <c r="V312" s="253" t="s">
        <v>123</v>
      </c>
    </row>
    <row r="313" spans="14:22" x14ac:dyDescent="0.25">
      <c r="N313" s="252">
        <v>53418</v>
      </c>
      <c r="O313" s="149">
        <f t="shared" si="8"/>
        <v>2046</v>
      </c>
      <c r="P313" s="253" t="s">
        <v>123</v>
      </c>
      <c r="Q313" s="253" t="s">
        <v>123</v>
      </c>
      <c r="R313" s="253" t="s">
        <v>123</v>
      </c>
      <c r="S313" s="253" t="s">
        <v>123</v>
      </c>
      <c r="T313" s="253" t="s">
        <v>123</v>
      </c>
      <c r="U313" s="253" t="s">
        <v>123</v>
      </c>
      <c r="V313" s="253" t="s">
        <v>123</v>
      </c>
    </row>
    <row r="314" spans="14:22" x14ac:dyDescent="0.25">
      <c r="N314" s="252">
        <v>53448</v>
      </c>
      <c r="O314" s="149">
        <f t="shared" si="8"/>
        <v>2046</v>
      </c>
      <c r="P314" s="253" t="s">
        <v>123</v>
      </c>
      <c r="Q314" s="253" t="s">
        <v>123</v>
      </c>
      <c r="R314" s="253" t="s">
        <v>123</v>
      </c>
      <c r="S314" s="253" t="s">
        <v>123</v>
      </c>
      <c r="T314" s="253" t="s">
        <v>123</v>
      </c>
      <c r="U314" s="253" t="s">
        <v>123</v>
      </c>
      <c r="V314" s="253" t="s">
        <v>123</v>
      </c>
    </row>
    <row r="315" spans="14:22" x14ac:dyDescent="0.25">
      <c r="N315" s="252">
        <v>53479</v>
      </c>
      <c r="O315" s="149">
        <f t="shared" si="8"/>
        <v>2046</v>
      </c>
      <c r="P315" s="253" t="s">
        <v>123</v>
      </c>
      <c r="Q315" s="253" t="s">
        <v>123</v>
      </c>
      <c r="R315" s="253" t="s">
        <v>123</v>
      </c>
      <c r="S315" s="253" t="s">
        <v>123</v>
      </c>
      <c r="T315" s="253" t="s">
        <v>123</v>
      </c>
      <c r="U315" s="253" t="s">
        <v>123</v>
      </c>
      <c r="V315" s="253" t="s">
        <v>123</v>
      </c>
    </row>
    <row r="316" spans="14:22" x14ac:dyDescent="0.25">
      <c r="N316" s="252">
        <v>53509</v>
      </c>
      <c r="O316" s="149">
        <f t="shared" si="8"/>
        <v>2046</v>
      </c>
      <c r="P316" s="253" t="s">
        <v>123</v>
      </c>
      <c r="Q316" s="253" t="s">
        <v>123</v>
      </c>
      <c r="R316" s="253" t="s">
        <v>123</v>
      </c>
      <c r="S316" s="253" t="s">
        <v>123</v>
      </c>
      <c r="T316" s="253" t="s">
        <v>123</v>
      </c>
      <c r="U316" s="253" t="s">
        <v>123</v>
      </c>
      <c r="V316" s="253" t="s">
        <v>123</v>
      </c>
    </row>
    <row r="317" spans="14:22" x14ac:dyDescent="0.25">
      <c r="N317" s="252">
        <v>53540</v>
      </c>
      <c r="O317" s="149">
        <f t="shared" si="8"/>
        <v>2046</v>
      </c>
      <c r="P317" s="253" t="s">
        <v>123</v>
      </c>
      <c r="Q317" s="253" t="s">
        <v>123</v>
      </c>
      <c r="R317" s="253" t="s">
        <v>123</v>
      </c>
      <c r="S317" s="253" t="s">
        <v>123</v>
      </c>
      <c r="T317" s="253" t="s">
        <v>123</v>
      </c>
      <c r="U317" s="253" t="s">
        <v>123</v>
      </c>
      <c r="V317" s="253" t="s">
        <v>123</v>
      </c>
    </row>
    <row r="318" spans="14:22" x14ac:dyDescent="0.25">
      <c r="N318" s="252">
        <v>53571</v>
      </c>
      <c r="O318" s="149">
        <f t="shared" si="8"/>
        <v>2046</v>
      </c>
      <c r="P318" s="253" t="s">
        <v>123</v>
      </c>
      <c r="Q318" s="253" t="s">
        <v>123</v>
      </c>
      <c r="R318" s="253" t="s">
        <v>123</v>
      </c>
      <c r="S318" s="253" t="s">
        <v>123</v>
      </c>
      <c r="T318" s="253" t="s">
        <v>123</v>
      </c>
      <c r="U318" s="253" t="s">
        <v>123</v>
      </c>
      <c r="V318" s="253" t="s">
        <v>123</v>
      </c>
    </row>
    <row r="319" spans="14:22" x14ac:dyDescent="0.25">
      <c r="N319" s="252">
        <v>53601</v>
      </c>
      <c r="O319" s="149">
        <f t="shared" si="8"/>
        <v>2046</v>
      </c>
      <c r="P319" s="253" t="s">
        <v>123</v>
      </c>
      <c r="Q319" s="253" t="s">
        <v>123</v>
      </c>
      <c r="R319" s="253" t="s">
        <v>123</v>
      </c>
      <c r="S319" s="253" t="s">
        <v>123</v>
      </c>
      <c r="T319" s="253" t="s">
        <v>123</v>
      </c>
      <c r="U319" s="253" t="s">
        <v>123</v>
      </c>
      <c r="V319" s="253" t="s">
        <v>123</v>
      </c>
    </row>
    <row r="320" spans="14:22" x14ac:dyDescent="0.25">
      <c r="N320" s="252">
        <v>53632</v>
      </c>
      <c r="O320" s="149">
        <f t="shared" si="8"/>
        <v>2046</v>
      </c>
      <c r="P320" s="253" t="s">
        <v>123</v>
      </c>
      <c r="Q320" s="253" t="s">
        <v>123</v>
      </c>
      <c r="R320" s="253" t="s">
        <v>123</v>
      </c>
      <c r="S320" s="253" t="s">
        <v>123</v>
      </c>
      <c r="T320" s="253" t="s">
        <v>123</v>
      </c>
      <c r="U320" s="253" t="s">
        <v>123</v>
      </c>
      <c r="V320" s="253" t="s">
        <v>123</v>
      </c>
    </row>
    <row r="321" spans="14:22" x14ac:dyDescent="0.25">
      <c r="N321" s="252">
        <v>53662</v>
      </c>
      <c r="O321" s="149">
        <f t="shared" si="8"/>
        <v>2046</v>
      </c>
      <c r="P321" s="253" t="s">
        <v>123</v>
      </c>
      <c r="Q321" s="253" t="s">
        <v>123</v>
      </c>
      <c r="R321" s="253" t="s">
        <v>123</v>
      </c>
      <c r="S321" s="253" t="s">
        <v>123</v>
      </c>
      <c r="T321" s="253" t="s">
        <v>123</v>
      </c>
      <c r="U321" s="253" t="s">
        <v>123</v>
      </c>
      <c r="V321" s="253" t="s">
        <v>123</v>
      </c>
    </row>
    <row r="322" spans="14:22" x14ac:dyDescent="0.25">
      <c r="N322" s="252">
        <v>53693</v>
      </c>
      <c r="O322" s="149">
        <f t="shared" si="8"/>
        <v>2047</v>
      </c>
      <c r="P322" s="253">
        <v>2.3561643835616439</v>
      </c>
      <c r="Q322" s="253">
        <v>2.7726027397260271</v>
      </c>
      <c r="R322" s="253">
        <v>8.2191780821917817</v>
      </c>
      <c r="S322" s="253">
        <v>2.7397260273972601</v>
      </c>
      <c r="T322" s="253">
        <v>5.4794520547945202</v>
      </c>
      <c r="U322" s="253">
        <v>21.917808219178081</v>
      </c>
      <c r="V322" s="253" t="s">
        <v>123</v>
      </c>
    </row>
    <row r="323" spans="14:22" x14ac:dyDescent="0.25">
      <c r="N323" s="252">
        <v>53724</v>
      </c>
      <c r="O323" s="149">
        <f t="shared" si="8"/>
        <v>2047</v>
      </c>
      <c r="P323" s="253" t="s">
        <v>123</v>
      </c>
      <c r="Q323" s="253" t="s">
        <v>123</v>
      </c>
      <c r="R323" s="253" t="s">
        <v>123</v>
      </c>
      <c r="S323" s="253" t="s">
        <v>123</v>
      </c>
      <c r="T323" s="253" t="s">
        <v>123</v>
      </c>
      <c r="U323" s="253" t="s">
        <v>123</v>
      </c>
      <c r="V323" s="253">
        <v>2.1917808219178081</v>
      </c>
    </row>
    <row r="324" spans="14:22" x14ac:dyDescent="0.25">
      <c r="N324" s="252">
        <v>53752</v>
      </c>
      <c r="O324" s="149">
        <f t="shared" si="8"/>
        <v>2047</v>
      </c>
      <c r="P324" s="253" t="s">
        <v>123</v>
      </c>
      <c r="Q324" s="253" t="s">
        <v>123</v>
      </c>
      <c r="R324" s="253" t="s">
        <v>123</v>
      </c>
      <c r="S324" s="253" t="s">
        <v>123</v>
      </c>
      <c r="T324" s="253" t="s">
        <v>123</v>
      </c>
      <c r="U324" s="253" t="s">
        <v>123</v>
      </c>
      <c r="V324" s="253" t="s">
        <v>123</v>
      </c>
    </row>
    <row r="325" spans="14:22" x14ac:dyDescent="0.25">
      <c r="N325" s="252">
        <v>53783</v>
      </c>
      <c r="O325" s="149">
        <f t="shared" si="8"/>
        <v>2047</v>
      </c>
      <c r="P325" s="253" t="s">
        <v>123</v>
      </c>
      <c r="Q325" s="253" t="s">
        <v>123</v>
      </c>
      <c r="R325" s="253" t="s">
        <v>123</v>
      </c>
      <c r="S325" s="253" t="s">
        <v>123</v>
      </c>
      <c r="T325" s="253" t="s">
        <v>123</v>
      </c>
      <c r="U325" s="253" t="s">
        <v>123</v>
      </c>
      <c r="V325" s="253" t="s">
        <v>123</v>
      </c>
    </row>
    <row r="326" spans="14:22" x14ac:dyDescent="0.25">
      <c r="N326" s="252">
        <v>53813</v>
      </c>
      <c r="O326" s="149">
        <f t="shared" si="8"/>
        <v>2047</v>
      </c>
      <c r="P326" s="253" t="s">
        <v>123</v>
      </c>
      <c r="Q326" s="253" t="s">
        <v>123</v>
      </c>
      <c r="R326" s="253" t="s">
        <v>123</v>
      </c>
      <c r="S326" s="253" t="s">
        <v>123</v>
      </c>
      <c r="T326" s="253" t="s">
        <v>123</v>
      </c>
      <c r="U326" s="253" t="s">
        <v>123</v>
      </c>
      <c r="V326" s="253" t="s">
        <v>123</v>
      </c>
    </row>
    <row r="327" spans="14:22" x14ac:dyDescent="0.25">
      <c r="N327" s="252">
        <v>53844</v>
      </c>
      <c r="O327" s="149">
        <f t="shared" si="8"/>
        <v>2047</v>
      </c>
      <c r="P327" s="253" t="s">
        <v>123</v>
      </c>
      <c r="Q327" s="253" t="s">
        <v>123</v>
      </c>
      <c r="R327" s="253" t="s">
        <v>123</v>
      </c>
      <c r="S327" s="253" t="s">
        <v>123</v>
      </c>
      <c r="T327" s="253" t="s">
        <v>123</v>
      </c>
      <c r="U327" s="253" t="s">
        <v>123</v>
      </c>
      <c r="V327" s="253" t="s">
        <v>123</v>
      </c>
    </row>
    <row r="328" spans="14:22" x14ac:dyDescent="0.25">
      <c r="N328" s="252">
        <v>53874</v>
      </c>
      <c r="O328" s="149">
        <f t="shared" si="8"/>
        <v>2047</v>
      </c>
      <c r="P328" s="253" t="s">
        <v>123</v>
      </c>
      <c r="Q328" s="253" t="s">
        <v>123</v>
      </c>
      <c r="R328" s="253" t="s">
        <v>123</v>
      </c>
      <c r="S328" s="253" t="s">
        <v>123</v>
      </c>
      <c r="T328" s="253" t="s">
        <v>123</v>
      </c>
      <c r="U328" s="253" t="s">
        <v>123</v>
      </c>
      <c r="V328" s="253" t="s">
        <v>123</v>
      </c>
    </row>
    <row r="329" spans="14:22" x14ac:dyDescent="0.25">
      <c r="N329" s="252">
        <v>53905</v>
      </c>
      <c r="O329" s="149">
        <f t="shared" si="8"/>
        <v>2047</v>
      </c>
      <c r="P329" s="253" t="s">
        <v>123</v>
      </c>
      <c r="Q329" s="253" t="s">
        <v>123</v>
      </c>
      <c r="R329" s="253" t="s">
        <v>123</v>
      </c>
      <c r="S329" s="253" t="s">
        <v>123</v>
      </c>
      <c r="T329" s="253" t="s">
        <v>123</v>
      </c>
      <c r="U329" s="253" t="s">
        <v>123</v>
      </c>
      <c r="V329" s="253" t="s">
        <v>123</v>
      </c>
    </row>
    <row r="330" spans="14:22" x14ac:dyDescent="0.25">
      <c r="N330" s="252">
        <v>53936</v>
      </c>
      <c r="O330" s="149">
        <f t="shared" si="8"/>
        <v>2047</v>
      </c>
      <c r="P330" s="253" t="s">
        <v>123</v>
      </c>
      <c r="Q330" s="253" t="s">
        <v>123</v>
      </c>
      <c r="R330" s="253" t="s">
        <v>123</v>
      </c>
      <c r="S330" s="253" t="s">
        <v>123</v>
      </c>
      <c r="T330" s="253" t="s">
        <v>123</v>
      </c>
      <c r="U330" s="253" t="s">
        <v>123</v>
      </c>
      <c r="V330" s="253" t="s">
        <v>123</v>
      </c>
    </row>
    <row r="331" spans="14:22" x14ac:dyDescent="0.25">
      <c r="N331" s="252">
        <v>53966</v>
      </c>
      <c r="O331" s="149">
        <f t="shared" si="8"/>
        <v>2047</v>
      </c>
      <c r="P331" s="253" t="s">
        <v>123</v>
      </c>
      <c r="Q331" s="253" t="s">
        <v>123</v>
      </c>
      <c r="R331" s="253" t="s">
        <v>123</v>
      </c>
      <c r="S331" s="253" t="s">
        <v>123</v>
      </c>
      <c r="T331" s="253" t="s">
        <v>123</v>
      </c>
      <c r="U331" s="253" t="s">
        <v>123</v>
      </c>
      <c r="V331" s="253" t="s">
        <v>123</v>
      </c>
    </row>
    <row r="332" spans="14:22" x14ac:dyDescent="0.25">
      <c r="N332" s="252">
        <v>53997</v>
      </c>
      <c r="O332" s="149">
        <f t="shared" si="8"/>
        <v>2047</v>
      </c>
      <c r="P332" s="253" t="s">
        <v>123</v>
      </c>
      <c r="Q332" s="253" t="s">
        <v>123</v>
      </c>
      <c r="R332" s="253" t="s">
        <v>123</v>
      </c>
      <c r="S332" s="253" t="s">
        <v>123</v>
      </c>
      <c r="T332" s="253" t="s">
        <v>123</v>
      </c>
      <c r="U332" s="253" t="s">
        <v>123</v>
      </c>
      <c r="V332" s="253" t="s">
        <v>123</v>
      </c>
    </row>
    <row r="333" spans="14:22" x14ac:dyDescent="0.25">
      <c r="N333" s="252">
        <v>54027</v>
      </c>
      <c r="O333" s="149">
        <f t="shared" si="8"/>
        <v>2047</v>
      </c>
      <c r="P333" s="253" t="s">
        <v>123</v>
      </c>
      <c r="Q333" s="253" t="s">
        <v>123</v>
      </c>
      <c r="R333" s="253" t="s">
        <v>123</v>
      </c>
      <c r="S333" s="253" t="s">
        <v>123</v>
      </c>
      <c r="T333" s="253" t="s">
        <v>123</v>
      </c>
      <c r="U333" s="253" t="s">
        <v>123</v>
      </c>
      <c r="V333" s="253" t="s">
        <v>123</v>
      </c>
    </row>
    <row r="334" spans="14:22" x14ac:dyDescent="0.25">
      <c r="N334" s="252">
        <v>54058</v>
      </c>
      <c r="O334" s="149">
        <f t="shared" si="8"/>
        <v>2048</v>
      </c>
      <c r="P334" s="253">
        <v>2.2465753424657531</v>
      </c>
      <c r="Q334" s="253">
        <v>2.493150684931507</v>
      </c>
      <c r="R334" s="253">
        <v>8.2191780821917817</v>
      </c>
      <c r="S334" s="253">
        <v>2.7397260273972601</v>
      </c>
      <c r="T334" s="253">
        <v>6.0273972602739727</v>
      </c>
      <c r="U334" s="253">
        <v>21.917808219178081</v>
      </c>
      <c r="V334" s="253" t="s">
        <v>123</v>
      </c>
    </row>
    <row r="335" spans="14:22" x14ac:dyDescent="0.25">
      <c r="N335" s="252">
        <v>54089</v>
      </c>
      <c r="O335" s="149">
        <f t="shared" si="8"/>
        <v>2048</v>
      </c>
      <c r="P335" s="253" t="s">
        <v>123</v>
      </c>
      <c r="Q335" s="253" t="s">
        <v>123</v>
      </c>
      <c r="R335" s="253" t="s">
        <v>123</v>
      </c>
      <c r="S335" s="253" t="s">
        <v>123</v>
      </c>
      <c r="T335" s="253" t="s">
        <v>123</v>
      </c>
      <c r="U335" s="253" t="s">
        <v>123</v>
      </c>
      <c r="V335" s="253">
        <v>2.1917808219178081</v>
      </c>
    </row>
    <row r="336" spans="14:22" x14ac:dyDescent="0.25">
      <c r="N336" s="252">
        <v>54118</v>
      </c>
      <c r="O336" s="149">
        <f t="shared" si="8"/>
        <v>2048</v>
      </c>
      <c r="P336" s="253" t="s">
        <v>123</v>
      </c>
      <c r="Q336" s="253" t="s">
        <v>123</v>
      </c>
      <c r="R336" s="253" t="s">
        <v>123</v>
      </c>
      <c r="S336" s="253" t="s">
        <v>123</v>
      </c>
      <c r="T336" s="253" t="s">
        <v>123</v>
      </c>
      <c r="U336" s="253" t="s">
        <v>123</v>
      </c>
      <c r="V336" s="253" t="s">
        <v>123</v>
      </c>
    </row>
    <row r="337" spans="14:22" x14ac:dyDescent="0.25">
      <c r="N337" s="252">
        <v>54149</v>
      </c>
      <c r="O337" s="149">
        <f t="shared" si="8"/>
        <v>2048</v>
      </c>
      <c r="P337" s="253" t="s">
        <v>123</v>
      </c>
      <c r="Q337" s="253" t="s">
        <v>123</v>
      </c>
      <c r="R337" s="253" t="s">
        <v>123</v>
      </c>
      <c r="S337" s="253" t="s">
        <v>123</v>
      </c>
      <c r="T337" s="253" t="s">
        <v>123</v>
      </c>
      <c r="U337" s="253" t="s">
        <v>123</v>
      </c>
      <c r="V337" s="253" t="s">
        <v>123</v>
      </c>
    </row>
    <row r="338" spans="14:22" x14ac:dyDescent="0.25">
      <c r="N338" s="252">
        <v>54179</v>
      </c>
      <c r="O338" s="149">
        <f t="shared" si="8"/>
        <v>2048</v>
      </c>
      <c r="P338" s="253" t="s">
        <v>123</v>
      </c>
      <c r="Q338" s="253" t="s">
        <v>123</v>
      </c>
      <c r="R338" s="253" t="s">
        <v>123</v>
      </c>
      <c r="S338" s="253" t="s">
        <v>123</v>
      </c>
      <c r="T338" s="253" t="s">
        <v>123</v>
      </c>
      <c r="U338" s="253" t="s">
        <v>123</v>
      </c>
      <c r="V338" s="253" t="s">
        <v>123</v>
      </c>
    </row>
    <row r="339" spans="14:22" x14ac:dyDescent="0.25">
      <c r="N339" s="252">
        <v>54210</v>
      </c>
      <c r="O339" s="149">
        <f t="shared" si="8"/>
        <v>2048</v>
      </c>
      <c r="P339" s="253" t="s">
        <v>123</v>
      </c>
      <c r="Q339" s="253" t="s">
        <v>123</v>
      </c>
      <c r="R339" s="253" t="s">
        <v>123</v>
      </c>
      <c r="S339" s="253" t="s">
        <v>123</v>
      </c>
      <c r="T339" s="253" t="s">
        <v>123</v>
      </c>
      <c r="U339" s="253" t="s">
        <v>123</v>
      </c>
      <c r="V339" s="253" t="s">
        <v>123</v>
      </c>
    </row>
    <row r="340" spans="14:22" x14ac:dyDescent="0.25">
      <c r="N340" s="252">
        <v>54240</v>
      </c>
      <c r="O340" s="149">
        <f t="shared" si="8"/>
        <v>2048</v>
      </c>
      <c r="P340" s="253" t="s">
        <v>123</v>
      </c>
      <c r="Q340" s="253" t="s">
        <v>123</v>
      </c>
      <c r="R340" s="253" t="s">
        <v>123</v>
      </c>
      <c r="S340" s="253" t="s">
        <v>123</v>
      </c>
      <c r="T340" s="253" t="s">
        <v>123</v>
      </c>
      <c r="U340" s="253" t="s">
        <v>123</v>
      </c>
      <c r="V340" s="253" t="s">
        <v>123</v>
      </c>
    </row>
    <row r="341" spans="14:22" x14ac:dyDescent="0.25">
      <c r="N341" s="252">
        <v>54271</v>
      </c>
      <c r="O341" s="149">
        <f t="shared" si="8"/>
        <v>2048</v>
      </c>
      <c r="P341" s="253" t="s">
        <v>123</v>
      </c>
      <c r="Q341" s="253" t="s">
        <v>123</v>
      </c>
      <c r="R341" s="253" t="s">
        <v>123</v>
      </c>
      <c r="S341" s="253" t="s">
        <v>123</v>
      </c>
      <c r="T341" s="253" t="s">
        <v>123</v>
      </c>
      <c r="U341" s="253" t="s">
        <v>123</v>
      </c>
      <c r="V341" s="253" t="s">
        <v>123</v>
      </c>
    </row>
    <row r="342" spans="14:22" x14ac:dyDescent="0.25">
      <c r="N342" s="252">
        <v>54302</v>
      </c>
      <c r="O342" s="149">
        <f t="shared" si="8"/>
        <v>2048</v>
      </c>
      <c r="P342" s="253" t="s">
        <v>123</v>
      </c>
      <c r="Q342" s="253" t="s">
        <v>123</v>
      </c>
      <c r="R342" s="253" t="s">
        <v>123</v>
      </c>
      <c r="S342" s="253" t="s">
        <v>123</v>
      </c>
      <c r="T342" s="253" t="s">
        <v>123</v>
      </c>
      <c r="U342" s="253" t="s">
        <v>123</v>
      </c>
      <c r="V342" s="253" t="s">
        <v>123</v>
      </c>
    </row>
    <row r="343" spans="14:22" x14ac:dyDescent="0.25">
      <c r="N343" s="252">
        <v>54332</v>
      </c>
      <c r="O343" s="149">
        <f t="shared" si="8"/>
        <v>2048</v>
      </c>
      <c r="P343" s="253" t="s">
        <v>123</v>
      </c>
      <c r="Q343" s="253" t="s">
        <v>123</v>
      </c>
      <c r="R343" s="253" t="s">
        <v>123</v>
      </c>
      <c r="S343" s="253" t="s">
        <v>123</v>
      </c>
      <c r="T343" s="253" t="s">
        <v>123</v>
      </c>
      <c r="U343" s="253" t="s">
        <v>123</v>
      </c>
      <c r="V343" s="253" t="s">
        <v>123</v>
      </c>
    </row>
    <row r="344" spans="14:22" x14ac:dyDescent="0.25">
      <c r="N344" s="252">
        <v>54363</v>
      </c>
      <c r="O344" s="149">
        <f t="shared" si="8"/>
        <v>2048</v>
      </c>
      <c r="P344" s="253" t="s">
        <v>123</v>
      </c>
      <c r="Q344" s="253" t="s">
        <v>123</v>
      </c>
      <c r="R344" s="253" t="s">
        <v>123</v>
      </c>
      <c r="S344" s="253" t="s">
        <v>123</v>
      </c>
      <c r="T344" s="253" t="s">
        <v>123</v>
      </c>
      <c r="U344" s="253" t="s">
        <v>123</v>
      </c>
      <c r="V344" s="253" t="s">
        <v>123</v>
      </c>
    </row>
    <row r="345" spans="14:22" x14ac:dyDescent="0.25">
      <c r="N345" s="252">
        <v>54393</v>
      </c>
      <c r="O345" s="149">
        <f t="shared" si="8"/>
        <v>2048</v>
      </c>
      <c r="P345" s="253" t="s">
        <v>123</v>
      </c>
      <c r="Q345" s="253" t="s">
        <v>123</v>
      </c>
      <c r="R345" s="253" t="s">
        <v>123</v>
      </c>
      <c r="S345" s="253" t="s">
        <v>123</v>
      </c>
      <c r="T345" s="253" t="s">
        <v>123</v>
      </c>
      <c r="U345" s="253" t="s">
        <v>123</v>
      </c>
      <c r="V345" s="253" t="s">
        <v>123</v>
      </c>
    </row>
    <row r="346" spans="14:22" x14ac:dyDescent="0.25">
      <c r="N346" s="252">
        <v>54424</v>
      </c>
      <c r="O346" s="149">
        <f t="shared" si="8"/>
        <v>2049</v>
      </c>
      <c r="P346" s="253">
        <v>2.1369863013698631</v>
      </c>
      <c r="Q346" s="253">
        <v>2.2438356164383562</v>
      </c>
      <c r="R346" s="253">
        <v>8.2191780821917817</v>
      </c>
      <c r="S346" s="253">
        <v>2.7397260273972601</v>
      </c>
      <c r="T346" s="253">
        <v>5.7534246575342465</v>
      </c>
      <c r="U346" s="253">
        <v>21.917808219178081</v>
      </c>
      <c r="V346" s="253" t="s">
        <v>123</v>
      </c>
    </row>
    <row r="347" spans="14:22" x14ac:dyDescent="0.25">
      <c r="N347" s="252">
        <v>54455</v>
      </c>
      <c r="O347" s="149">
        <f t="shared" si="8"/>
        <v>2049</v>
      </c>
      <c r="P347" s="253" t="s">
        <v>123</v>
      </c>
      <c r="Q347" s="253" t="s">
        <v>123</v>
      </c>
      <c r="R347" s="253" t="s">
        <v>123</v>
      </c>
      <c r="S347" s="253" t="s">
        <v>123</v>
      </c>
      <c r="T347" s="253" t="s">
        <v>123</v>
      </c>
      <c r="U347" s="253" t="s">
        <v>123</v>
      </c>
      <c r="V347" s="253">
        <v>2.4657534246575343</v>
      </c>
    </row>
    <row r="348" spans="14:22" x14ac:dyDescent="0.25">
      <c r="N348" s="252">
        <v>54483</v>
      </c>
      <c r="O348" s="149">
        <f t="shared" si="8"/>
        <v>2049</v>
      </c>
      <c r="P348" s="253" t="s">
        <v>123</v>
      </c>
      <c r="Q348" s="253" t="s">
        <v>123</v>
      </c>
      <c r="R348" s="253" t="s">
        <v>123</v>
      </c>
      <c r="S348" s="253" t="s">
        <v>123</v>
      </c>
      <c r="T348" s="253" t="s">
        <v>123</v>
      </c>
      <c r="U348" s="253" t="s">
        <v>123</v>
      </c>
      <c r="V348" s="253" t="s">
        <v>123</v>
      </c>
    </row>
    <row r="349" spans="14:22" x14ac:dyDescent="0.25">
      <c r="N349" s="252">
        <v>54514</v>
      </c>
      <c r="O349" s="149">
        <f t="shared" si="8"/>
        <v>2049</v>
      </c>
      <c r="P349" s="253" t="s">
        <v>123</v>
      </c>
      <c r="Q349" s="253" t="s">
        <v>123</v>
      </c>
      <c r="R349" s="253" t="s">
        <v>123</v>
      </c>
      <c r="S349" s="253" t="s">
        <v>123</v>
      </c>
      <c r="T349" s="253" t="s">
        <v>123</v>
      </c>
      <c r="U349" s="253" t="s">
        <v>123</v>
      </c>
      <c r="V349" s="253" t="s">
        <v>123</v>
      </c>
    </row>
    <row r="350" spans="14:22" x14ac:dyDescent="0.25">
      <c r="N350" s="252">
        <v>54544</v>
      </c>
      <c r="O350" s="149">
        <f t="shared" si="8"/>
        <v>2049</v>
      </c>
      <c r="P350" s="253" t="s">
        <v>123</v>
      </c>
      <c r="Q350" s="253" t="s">
        <v>123</v>
      </c>
      <c r="R350" s="253" t="s">
        <v>123</v>
      </c>
      <c r="S350" s="253" t="s">
        <v>123</v>
      </c>
      <c r="T350" s="253" t="s">
        <v>123</v>
      </c>
      <c r="U350" s="253" t="s">
        <v>123</v>
      </c>
      <c r="V350" s="253" t="s">
        <v>123</v>
      </c>
    </row>
    <row r="351" spans="14:22" x14ac:dyDescent="0.25">
      <c r="N351" s="252">
        <v>54575</v>
      </c>
      <c r="O351" s="149">
        <f t="shared" si="8"/>
        <v>2049</v>
      </c>
      <c r="P351" s="253" t="s">
        <v>123</v>
      </c>
      <c r="Q351" s="253" t="s">
        <v>123</v>
      </c>
      <c r="R351" s="253" t="s">
        <v>123</v>
      </c>
      <c r="S351" s="253" t="s">
        <v>123</v>
      </c>
      <c r="T351" s="253" t="s">
        <v>123</v>
      </c>
      <c r="U351" s="253" t="s">
        <v>123</v>
      </c>
      <c r="V351" s="253" t="s">
        <v>123</v>
      </c>
    </row>
    <row r="352" spans="14:22" x14ac:dyDescent="0.25">
      <c r="N352" s="252">
        <v>54605</v>
      </c>
      <c r="O352" s="149">
        <f t="shared" si="8"/>
        <v>2049</v>
      </c>
      <c r="P352" s="253" t="s">
        <v>123</v>
      </c>
      <c r="Q352" s="253" t="s">
        <v>123</v>
      </c>
      <c r="R352" s="253" t="s">
        <v>123</v>
      </c>
      <c r="S352" s="253" t="s">
        <v>123</v>
      </c>
      <c r="T352" s="253" t="s">
        <v>123</v>
      </c>
      <c r="U352" s="253" t="s">
        <v>123</v>
      </c>
      <c r="V352" s="253" t="s">
        <v>123</v>
      </c>
    </row>
    <row r="353" spans="14:22" x14ac:dyDescent="0.25">
      <c r="N353" s="252">
        <v>54636</v>
      </c>
      <c r="O353" s="149">
        <f t="shared" si="8"/>
        <v>2049</v>
      </c>
      <c r="P353" s="253" t="s">
        <v>123</v>
      </c>
      <c r="Q353" s="253" t="s">
        <v>123</v>
      </c>
      <c r="R353" s="253" t="s">
        <v>123</v>
      </c>
      <c r="S353" s="253" t="s">
        <v>123</v>
      </c>
      <c r="T353" s="253" t="s">
        <v>123</v>
      </c>
      <c r="U353" s="253" t="s">
        <v>123</v>
      </c>
      <c r="V353" s="253" t="s">
        <v>123</v>
      </c>
    </row>
    <row r="354" spans="14:22" x14ac:dyDescent="0.25">
      <c r="N354" s="252">
        <v>54667</v>
      </c>
      <c r="O354" s="149">
        <f t="shared" si="8"/>
        <v>2049</v>
      </c>
      <c r="P354" s="253" t="s">
        <v>123</v>
      </c>
      <c r="Q354" s="253" t="s">
        <v>123</v>
      </c>
      <c r="R354" s="253" t="s">
        <v>123</v>
      </c>
      <c r="S354" s="253" t="s">
        <v>123</v>
      </c>
      <c r="T354" s="253" t="s">
        <v>123</v>
      </c>
      <c r="U354" s="253" t="s">
        <v>123</v>
      </c>
      <c r="V354" s="253" t="s">
        <v>123</v>
      </c>
    </row>
    <row r="355" spans="14:22" x14ac:dyDescent="0.25">
      <c r="N355" s="252">
        <v>54697</v>
      </c>
      <c r="O355" s="149">
        <f t="shared" si="8"/>
        <v>2049</v>
      </c>
      <c r="P355" s="253" t="s">
        <v>123</v>
      </c>
      <c r="Q355" s="253" t="s">
        <v>123</v>
      </c>
      <c r="R355" s="253" t="s">
        <v>123</v>
      </c>
      <c r="S355" s="253" t="s">
        <v>123</v>
      </c>
      <c r="T355" s="253" t="s">
        <v>123</v>
      </c>
      <c r="U355" s="253" t="s">
        <v>123</v>
      </c>
      <c r="V355" s="253" t="s">
        <v>123</v>
      </c>
    </row>
    <row r="356" spans="14:22" x14ac:dyDescent="0.25">
      <c r="N356" s="252">
        <v>54728</v>
      </c>
      <c r="O356" s="149">
        <f t="shared" si="8"/>
        <v>2049</v>
      </c>
      <c r="P356" s="253" t="s">
        <v>123</v>
      </c>
      <c r="Q356" s="253" t="s">
        <v>123</v>
      </c>
      <c r="R356" s="253" t="s">
        <v>123</v>
      </c>
      <c r="S356" s="253" t="s">
        <v>123</v>
      </c>
      <c r="T356" s="253" t="s">
        <v>123</v>
      </c>
      <c r="U356" s="253" t="s">
        <v>123</v>
      </c>
      <c r="V356" s="253" t="s">
        <v>123</v>
      </c>
    </row>
    <row r="357" spans="14:22" x14ac:dyDescent="0.25">
      <c r="N357" s="252">
        <v>54758</v>
      </c>
      <c r="O357" s="149">
        <f t="shared" si="8"/>
        <v>2049</v>
      </c>
      <c r="P357" s="253" t="s">
        <v>123</v>
      </c>
      <c r="Q357" s="253" t="s">
        <v>123</v>
      </c>
      <c r="R357" s="253" t="s">
        <v>123</v>
      </c>
      <c r="S357" s="253" t="s">
        <v>123</v>
      </c>
      <c r="T357" s="253" t="s">
        <v>123</v>
      </c>
      <c r="U357" s="253" t="s">
        <v>123</v>
      </c>
      <c r="V357" s="253" t="s">
        <v>123</v>
      </c>
    </row>
    <row r="358" spans="14:22" x14ac:dyDescent="0.25">
      <c r="N358" s="252">
        <v>54789</v>
      </c>
      <c r="O358" s="149">
        <f t="shared" si="8"/>
        <v>2050</v>
      </c>
      <c r="P358" s="253">
        <v>2.0273972602739727</v>
      </c>
      <c r="Q358" s="253">
        <v>2.0191780821917806</v>
      </c>
      <c r="R358" s="253">
        <v>8.2191780821917817</v>
      </c>
      <c r="S358" s="253">
        <v>2.7397260273972601</v>
      </c>
      <c r="T358" s="253">
        <v>6.3013698630136989</v>
      </c>
      <c r="U358" s="253">
        <v>21.917808219178081</v>
      </c>
      <c r="V358" s="253" t="s">
        <v>123</v>
      </c>
    </row>
    <row r="359" spans="14:22" x14ac:dyDescent="0.25">
      <c r="N359" s="252">
        <v>54820</v>
      </c>
      <c r="O359" s="149">
        <f t="shared" si="8"/>
        <v>2050</v>
      </c>
      <c r="P359" s="253" t="s">
        <v>123</v>
      </c>
      <c r="Q359" s="253" t="s">
        <v>123</v>
      </c>
      <c r="R359" s="253" t="s">
        <v>123</v>
      </c>
      <c r="S359" s="253" t="s">
        <v>123</v>
      </c>
      <c r="T359" s="253" t="s">
        <v>123</v>
      </c>
      <c r="U359" s="253" t="s">
        <v>123</v>
      </c>
      <c r="V359" s="253">
        <v>2.4657534246575343</v>
      </c>
    </row>
    <row r="360" spans="14:22" x14ac:dyDescent="0.25">
      <c r="N360" s="252">
        <v>54848</v>
      </c>
      <c r="O360" s="149">
        <f t="shared" si="8"/>
        <v>2050</v>
      </c>
      <c r="P360" s="253" t="s">
        <v>123</v>
      </c>
      <c r="Q360" s="253" t="s">
        <v>123</v>
      </c>
      <c r="R360" s="253" t="s">
        <v>123</v>
      </c>
      <c r="S360" s="253" t="s">
        <v>123</v>
      </c>
      <c r="T360" s="253" t="s">
        <v>123</v>
      </c>
      <c r="U360" s="253" t="s">
        <v>123</v>
      </c>
      <c r="V360" s="253" t="s">
        <v>123</v>
      </c>
    </row>
    <row r="361" spans="14:22" x14ac:dyDescent="0.25">
      <c r="N361" s="252">
        <v>54879</v>
      </c>
      <c r="O361" s="149">
        <f t="shared" si="8"/>
        <v>2050</v>
      </c>
      <c r="P361" s="253" t="s">
        <v>123</v>
      </c>
      <c r="Q361" s="253" t="s">
        <v>123</v>
      </c>
      <c r="R361" s="253" t="s">
        <v>123</v>
      </c>
      <c r="S361" s="253" t="s">
        <v>123</v>
      </c>
      <c r="T361" s="253" t="s">
        <v>123</v>
      </c>
      <c r="U361" s="253" t="s">
        <v>123</v>
      </c>
      <c r="V361" s="253" t="s">
        <v>123</v>
      </c>
    </row>
    <row r="362" spans="14:22" x14ac:dyDescent="0.25">
      <c r="N362" s="252">
        <v>54909</v>
      </c>
      <c r="O362" s="149">
        <f t="shared" si="8"/>
        <v>2050</v>
      </c>
      <c r="P362" s="253" t="s">
        <v>123</v>
      </c>
      <c r="Q362" s="253" t="s">
        <v>123</v>
      </c>
      <c r="R362" s="253" t="s">
        <v>123</v>
      </c>
      <c r="S362" s="253" t="s">
        <v>123</v>
      </c>
      <c r="T362" s="253" t="s">
        <v>123</v>
      </c>
      <c r="U362" s="253" t="s">
        <v>123</v>
      </c>
      <c r="V362" s="253" t="s">
        <v>123</v>
      </c>
    </row>
    <row r="363" spans="14:22" x14ac:dyDescent="0.25">
      <c r="N363" s="252">
        <v>54940</v>
      </c>
      <c r="O363" s="149">
        <f t="shared" si="8"/>
        <v>2050</v>
      </c>
      <c r="P363" s="253" t="s">
        <v>123</v>
      </c>
      <c r="Q363" s="253" t="s">
        <v>123</v>
      </c>
      <c r="R363" s="253" t="s">
        <v>123</v>
      </c>
      <c r="S363" s="253" t="s">
        <v>123</v>
      </c>
      <c r="T363" s="253" t="s">
        <v>123</v>
      </c>
      <c r="U363" s="253" t="s">
        <v>123</v>
      </c>
      <c r="V363" s="253" t="s">
        <v>123</v>
      </c>
    </row>
    <row r="364" spans="14:22" x14ac:dyDescent="0.25">
      <c r="N364" s="252">
        <v>54970</v>
      </c>
      <c r="O364" s="149">
        <f t="shared" si="8"/>
        <v>2050</v>
      </c>
      <c r="P364" s="253" t="s">
        <v>123</v>
      </c>
      <c r="Q364" s="253" t="s">
        <v>123</v>
      </c>
      <c r="R364" s="253" t="s">
        <v>123</v>
      </c>
      <c r="S364" s="253" t="s">
        <v>123</v>
      </c>
      <c r="T364" s="253" t="s">
        <v>123</v>
      </c>
      <c r="U364" s="253" t="s">
        <v>123</v>
      </c>
      <c r="V364" s="253" t="s">
        <v>123</v>
      </c>
    </row>
    <row r="365" spans="14:22" x14ac:dyDescent="0.25">
      <c r="N365" s="252">
        <v>55001</v>
      </c>
      <c r="O365" s="149">
        <f t="shared" si="8"/>
        <v>2050</v>
      </c>
      <c r="P365" s="253" t="s">
        <v>123</v>
      </c>
      <c r="Q365" s="253" t="s">
        <v>123</v>
      </c>
      <c r="R365" s="253" t="s">
        <v>123</v>
      </c>
      <c r="S365" s="253" t="s">
        <v>123</v>
      </c>
      <c r="T365" s="253" t="s">
        <v>123</v>
      </c>
      <c r="U365" s="253" t="s">
        <v>123</v>
      </c>
      <c r="V365" s="253" t="s">
        <v>123</v>
      </c>
    </row>
    <row r="366" spans="14:22" x14ac:dyDescent="0.25">
      <c r="N366" s="252">
        <v>55032</v>
      </c>
      <c r="O366" s="149">
        <f t="shared" si="8"/>
        <v>2050</v>
      </c>
      <c r="P366" s="253" t="s">
        <v>123</v>
      </c>
      <c r="Q366" s="253" t="s">
        <v>123</v>
      </c>
      <c r="R366" s="253" t="s">
        <v>123</v>
      </c>
      <c r="S366" s="253" t="s">
        <v>123</v>
      </c>
      <c r="T366" s="253" t="s">
        <v>123</v>
      </c>
      <c r="U366" s="253" t="s">
        <v>123</v>
      </c>
      <c r="V366" s="253" t="s">
        <v>123</v>
      </c>
    </row>
    <row r="367" spans="14:22" x14ac:dyDescent="0.25">
      <c r="N367" s="252">
        <v>55062</v>
      </c>
      <c r="O367" s="149">
        <f t="shared" ref="O367:O369" si="9">YEAR(N367)</f>
        <v>2050</v>
      </c>
      <c r="P367" s="253" t="s">
        <v>123</v>
      </c>
      <c r="Q367" s="253" t="s">
        <v>123</v>
      </c>
      <c r="R367" s="253" t="s">
        <v>123</v>
      </c>
      <c r="S367" s="253" t="s">
        <v>123</v>
      </c>
      <c r="T367" s="253" t="s">
        <v>123</v>
      </c>
      <c r="U367" s="253" t="s">
        <v>123</v>
      </c>
      <c r="V367" s="253" t="s">
        <v>123</v>
      </c>
    </row>
    <row r="368" spans="14:22" x14ac:dyDescent="0.25">
      <c r="N368" s="252">
        <v>55093</v>
      </c>
      <c r="O368" s="149">
        <f t="shared" si="9"/>
        <v>2050</v>
      </c>
      <c r="P368" s="253" t="s">
        <v>123</v>
      </c>
      <c r="Q368" s="253" t="s">
        <v>123</v>
      </c>
      <c r="R368" s="253" t="s">
        <v>123</v>
      </c>
      <c r="S368" s="253" t="s">
        <v>123</v>
      </c>
      <c r="T368" s="253" t="s">
        <v>123</v>
      </c>
      <c r="U368" s="253" t="s">
        <v>123</v>
      </c>
      <c r="V368" s="253" t="s">
        <v>123</v>
      </c>
    </row>
    <row r="369" spans="14:22" x14ac:dyDescent="0.25">
      <c r="N369" s="252">
        <v>55123</v>
      </c>
      <c r="O369" s="149">
        <f t="shared" si="9"/>
        <v>2050</v>
      </c>
      <c r="P369" s="253" t="s">
        <v>123</v>
      </c>
      <c r="Q369" s="253" t="s">
        <v>123</v>
      </c>
      <c r="R369" s="253" t="s">
        <v>123</v>
      </c>
      <c r="S369" s="253" t="s">
        <v>123</v>
      </c>
      <c r="T369" s="253" t="s">
        <v>123</v>
      </c>
      <c r="U369" s="253" t="s">
        <v>123</v>
      </c>
      <c r="V369" s="253" t="s">
        <v>123</v>
      </c>
    </row>
    <row r="370" spans="14:22" x14ac:dyDescent="0.25">
      <c r="V370" s="253" t="s">
        <v>123</v>
      </c>
    </row>
  </sheetData>
  <conditionalFormatting sqref="O4:U12">
    <cfRule type="iconSet" priority="2">
      <iconSet iconSet="3Symbols2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C79"/>
  <sheetViews>
    <sheetView topLeftCell="A52" workbookViewId="0">
      <selection activeCell="F82" sqref="F82"/>
    </sheetView>
  </sheetViews>
  <sheetFormatPr defaultColWidth="8.7109375" defaultRowHeight="15" x14ac:dyDescent="0.25"/>
  <cols>
    <col min="1" max="1" width="52.85546875" style="126" customWidth="1"/>
    <col min="2" max="2" width="8.5703125" style="126" bestFit="1" customWidth="1"/>
    <col min="3" max="16384" width="8.7109375" style="126"/>
  </cols>
  <sheetData>
    <row r="1" spans="1:29" x14ac:dyDescent="0.25">
      <c r="A1" s="74" t="s">
        <v>118</v>
      </c>
      <c r="C1" s="127">
        <v>2024</v>
      </c>
      <c r="D1" s="127">
        <v>2025</v>
      </c>
      <c r="E1" s="127">
        <v>2026</v>
      </c>
      <c r="F1" s="127">
        <v>2027</v>
      </c>
      <c r="G1" s="127">
        <v>2028</v>
      </c>
      <c r="H1" s="127">
        <v>2029</v>
      </c>
      <c r="I1" s="127">
        <v>2030</v>
      </c>
      <c r="J1" s="127">
        <v>2031</v>
      </c>
      <c r="K1" s="127">
        <v>2032</v>
      </c>
      <c r="L1" s="127">
        <v>2033</v>
      </c>
      <c r="M1" s="127">
        <v>2034</v>
      </c>
      <c r="N1" s="127">
        <v>2035</v>
      </c>
      <c r="O1" s="127">
        <v>2036</v>
      </c>
      <c r="P1" s="127">
        <v>2037</v>
      </c>
      <c r="Q1" s="127">
        <v>2038</v>
      </c>
      <c r="R1" s="127">
        <v>2039</v>
      </c>
      <c r="S1" s="127">
        <v>2040</v>
      </c>
      <c r="T1" s="127">
        <v>2041</v>
      </c>
      <c r="U1" s="127">
        <v>2042</v>
      </c>
      <c r="V1" s="127">
        <v>2043</v>
      </c>
      <c r="W1" s="127">
        <v>2044</v>
      </c>
      <c r="X1" s="127">
        <v>2045</v>
      </c>
      <c r="Y1" s="127">
        <v>2046</v>
      </c>
      <c r="Z1" s="127">
        <v>2047</v>
      </c>
      <c r="AA1" s="127">
        <v>2048</v>
      </c>
      <c r="AB1" s="127">
        <v>2049</v>
      </c>
      <c r="AC1" s="127">
        <v>2050</v>
      </c>
    </row>
    <row r="2" spans="1:29" x14ac:dyDescent="0.25">
      <c r="A2" s="126" t="s">
        <v>190</v>
      </c>
      <c r="B2" s="126" t="s">
        <v>324</v>
      </c>
      <c r="C2" s="128">
        <v>174.380483226764</v>
      </c>
      <c r="D2" s="128">
        <v>349.97130141349771</v>
      </c>
      <c r="E2" s="128">
        <v>527.10239397828525</v>
      </c>
      <c r="F2" s="128">
        <v>705.64399885902856</v>
      </c>
      <c r="G2" s="128">
        <v>886.02757823056891</v>
      </c>
      <c r="H2" s="128">
        <v>1067.7846463258845</v>
      </c>
      <c r="I2" s="128">
        <v>1251.2868334854406</v>
      </c>
      <c r="J2" s="128">
        <v>1435.8221864268003</v>
      </c>
      <c r="K2" s="128">
        <v>1621.5186309519625</v>
      </c>
      <c r="L2" s="128">
        <v>1807.2744426826578</v>
      </c>
      <c r="M2" s="128">
        <v>1821.1320272892358</v>
      </c>
      <c r="N2" s="128">
        <v>1835.2336137033085</v>
      </c>
      <c r="O2" s="128">
        <v>1849.2069499750053</v>
      </c>
      <c r="P2" s="128">
        <v>1864.5787427688388</v>
      </c>
      <c r="Q2" s="128">
        <v>1879.1918831239968</v>
      </c>
      <c r="R2" s="128">
        <v>1893.1744545360441</v>
      </c>
      <c r="S2" s="128">
        <v>1906.2807960746591</v>
      </c>
      <c r="T2" s="128">
        <v>1917.8843209083586</v>
      </c>
      <c r="U2" s="128">
        <v>1928.4402592683271</v>
      </c>
      <c r="V2" s="128">
        <v>1938.8536921073683</v>
      </c>
      <c r="W2" s="128">
        <v>1947.985004464738</v>
      </c>
      <c r="X2" s="128">
        <v>1955.3973334978175</v>
      </c>
      <c r="Y2" s="128">
        <v>1965.7455505636935</v>
      </c>
      <c r="Z2" s="128">
        <v>1974.7672758038659</v>
      </c>
      <c r="AA2" s="128">
        <v>1983.6941616096829</v>
      </c>
      <c r="AB2" s="128">
        <v>1993.3870323146475</v>
      </c>
      <c r="AC2" s="128">
        <v>2002.7749639191534</v>
      </c>
    </row>
    <row r="3" spans="1:29" x14ac:dyDescent="0.25">
      <c r="A3" s="126" t="s">
        <v>191</v>
      </c>
      <c r="B3" s="126" t="s">
        <v>324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</row>
    <row r="4" spans="1:29" x14ac:dyDescent="0.25">
      <c r="A4" s="126" t="s">
        <v>145</v>
      </c>
      <c r="B4" s="126" t="s">
        <v>324</v>
      </c>
    </row>
    <row r="5" spans="1:29" x14ac:dyDescent="0.25">
      <c r="A5" s="126" t="s">
        <v>35</v>
      </c>
      <c r="B5" s="126" t="s">
        <v>324</v>
      </c>
      <c r="C5" s="126">
        <v>293.60325573529047</v>
      </c>
      <c r="D5" s="126">
        <v>948.16912112028399</v>
      </c>
      <c r="E5" s="126">
        <v>1705.598064651329</v>
      </c>
      <c r="F5" s="126">
        <v>2542.9344650825542</v>
      </c>
      <c r="G5" s="126">
        <v>3343.071218154018</v>
      </c>
      <c r="H5" s="126">
        <v>4355.6409201860915</v>
      </c>
      <c r="I5" s="126">
        <v>5455.9924903473593</v>
      </c>
      <c r="J5" s="126">
        <v>6406.1042989603811</v>
      </c>
      <c r="K5" s="126">
        <v>7636.8240385294084</v>
      </c>
      <c r="L5" s="126">
        <v>8924.2151101349991</v>
      </c>
      <c r="M5" s="126">
        <v>9692.7409395795366</v>
      </c>
      <c r="N5" s="126">
        <v>10201.920252396834</v>
      </c>
      <c r="O5" s="126">
        <v>10709.147937013937</v>
      </c>
      <c r="P5" s="126">
        <v>11316.684419260979</v>
      </c>
      <c r="Q5" s="126">
        <v>12022.462114750066</v>
      </c>
      <c r="R5" s="126">
        <v>12707.898010129262</v>
      </c>
      <c r="S5" s="126">
        <v>13359.359060024177</v>
      </c>
      <c r="T5" s="126">
        <v>13944.3713910927</v>
      </c>
      <c r="U5" s="126">
        <v>14421.232806738903</v>
      </c>
      <c r="V5" s="126">
        <v>14897.899891936982</v>
      </c>
      <c r="W5" s="126">
        <v>15486.657252638961</v>
      </c>
      <c r="X5" s="126">
        <v>16065.228011363964</v>
      </c>
      <c r="Y5" s="126">
        <v>16586.343761566321</v>
      </c>
      <c r="Z5" s="126">
        <v>17074.88298997916</v>
      </c>
      <c r="AA5" s="126">
        <v>17502.616451124959</v>
      </c>
      <c r="AB5" s="126">
        <v>17889.53847605543</v>
      </c>
      <c r="AC5" s="126">
        <v>18250.64733944145</v>
      </c>
    </row>
    <row r="6" spans="1:29" x14ac:dyDescent="0.25">
      <c r="A6" s="126" t="s">
        <v>192</v>
      </c>
      <c r="B6" s="126" t="s">
        <v>324</v>
      </c>
      <c r="C6" s="129">
        <v>1504</v>
      </c>
      <c r="D6" s="129">
        <v>1871</v>
      </c>
      <c r="E6" s="129">
        <v>1941</v>
      </c>
      <c r="F6" s="129">
        <v>2023</v>
      </c>
      <c r="G6" s="129">
        <v>2098</v>
      </c>
      <c r="H6" s="129">
        <v>2276</v>
      </c>
      <c r="I6" s="129">
        <v>2340</v>
      </c>
      <c r="J6" s="129">
        <v>2340</v>
      </c>
      <c r="K6" s="129">
        <v>2340</v>
      </c>
      <c r="L6" s="129">
        <v>2440</v>
      </c>
      <c r="M6" s="129">
        <v>2440</v>
      </c>
      <c r="N6" s="129">
        <v>2440</v>
      </c>
      <c r="O6" s="129">
        <v>2440</v>
      </c>
      <c r="P6" s="129">
        <v>2540</v>
      </c>
      <c r="Q6" s="129">
        <v>2540</v>
      </c>
      <c r="R6" s="129">
        <v>2540</v>
      </c>
      <c r="S6" s="129">
        <v>2460</v>
      </c>
      <c r="T6" s="129">
        <v>2480</v>
      </c>
      <c r="U6" s="129">
        <v>2400</v>
      </c>
      <c r="V6" s="129">
        <v>2330</v>
      </c>
      <c r="W6" s="129">
        <v>2260</v>
      </c>
      <c r="X6" s="129">
        <v>2290</v>
      </c>
      <c r="Y6" s="129">
        <v>2220</v>
      </c>
      <c r="Z6" s="129">
        <v>2160</v>
      </c>
      <c r="AA6" s="129">
        <v>2100</v>
      </c>
      <c r="AB6" s="129">
        <v>2140</v>
      </c>
      <c r="AC6" s="129">
        <v>2080</v>
      </c>
    </row>
    <row r="7" spans="1:29" x14ac:dyDescent="0.25">
      <c r="A7" s="126" t="s">
        <v>81</v>
      </c>
      <c r="B7" s="126" t="s">
        <v>324</v>
      </c>
      <c r="C7" s="130">
        <v>0</v>
      </c>
      <c r="D7" s="130">
        <v>0</v>
      </c>
      <c r="E7" s="130">
        <v>0</v>
      </c>
      <c r="F7" s="131">
        <v>0</v>
      </c>
      <c r="G7" s="130">
        <v>1730.1000000000001</v>
      </c>
      <c r="H7" s="130">
        <v>1730.1000000000001</v>
      </c>
      <c r="I7" s="130">
        <v>3460.2000000000003</v>
      </c>
      <c r="J7" s="130">
        <v>3460</v>
      </c>
      <c r="K7" s="130">
        <v>5190.3</v>
      </c>
      <c r="L7" s="130">
        <v>5190.3</v>
      </c>
      <c r="M7" s="130">
        <v>5190.3</v>
      </c>
      <c r="N7" s="130">
        <v>5190.3</v>
      </c>
      <c r="O7" s="130">
        <v>5190.3</v>
      </c>
      <c r="P7" s="130">
        <v>5190.3</v>
      </c>
      <c r="Q7" s="130">
        <v>5190.3</v>
      </c>
      <c r="R7" s="130">
        <v>5190.3</v>
      </c>
      <c r="S7" s="130">
        <v>5190.3</v>
      </c>
      <c r="T7" s="130">
        <v>5190.3</v>
      </c>
      <c r="U7" s="130">
        <v>5190.3</v>
      </c>
      <c r="V7" s="130">
        <v>5190.3</v>
      </c>
      <c r="W7" s="130">
        <v>5190.3</v>
      </c>
      <c r="X7" s="130">
        <v>5190.3</v>
      </c>
      <c r="Y7" s="130">
        <v>5190.3</v>
      </c>
      <c r="Z7" s="130">
        <v>5190.3</v>
      </c>
      <c r="AA7" s="130">
        <v>5190.3</v>
      </c>
      <c r="AB7" s="130">
        <v>5190.3</v>
      </c>
      <c r="AC7" s="130">
        <v>5190.3</v>
      </c>
    </row>
    <row r="8" spans="1:29" x14ac:dyDescent="0.25">
      <c r="A8" s="126" t="s">
        <v>202</v>
      </c>
    </row>
    <row r="9" spans="1:29" x14ac:dyDescent="0.25">
      <c r="A9" s="74" t="s">
        <v>165</v>
      </c>
      <c r="C9" s="127">
        <v>2024</v>
      </c>
      <c r="D9" s="127">
        <v>2025</v>
      </c>
      <c r="E9" s="127">
        <v>2026</v>
      </c>
      <c r="F9" s="127">
        <v>2027</v>
      </c>
      <c r="G9" s="127">
        <v>2028</v>
      </c>
      <c r="H9" s="127">
        <v>2029</v>
      </c>
      <c r="I9" s="127">
        <v>2030</v>
      </c>
      <c r="J9" s="127">
        <v>2031</v>
      </c>
      <c r="K9" s="127">
        <v>2032</v>
      </c>
      <c r="L9" s="127">
        <v>2033</v>
      </c>
      <c r="M9" s="127">
        <v>2034</v>
      </c>
      <c r="N9" s="127">
        <v>2035</v>
      </c>
      <c r="O9" s="127">
        <v>2036</v>
      </c>
      <c r="P9" s="127">
        <v>2037</v>
      </c>
      <c r="Q9" s="127">
        <v>2038</v>
      </c>
      <c r="R9" s="127">
        <v>2039</v>
      </c>
      <c r="S9" s="127">
        <v>2040</v>
      </c>
      <c r="T9" s="127">
        <v>2041</v>
      </c>
      <c r="U9" s="127">
        <v>2042</v>
      </c>
      <c r="V9" s="127">
        <v>2043</v>
      </c>
      <c r="W9" s="127">
        <v>2044</v>
      </c>
      <c r="X9" s="127">
        <v>2045</v>
      </c>
      <c r="Y9" s="127">
        <v>2046</v>
      </c>
      <c r="Z9" s="127">
        <v>2047</v>
      </c>
      <c r="AA9" s="127">
        <v>2048</v>
      </c>
      <c r="AB9" s="127">
        <v>2049</v>
      </c>
      <c r="AC9" s="127">
        <v>2050</v>
      </c>
    </row>
    <row r="10" spans="1:29" x14ac:dyDescent="0.25">
      <c r="A10" s="126" t="s">
        <v>190</v>
      </c>
      <c r="B10" s="126" t="s">
        <v>324</v>
      </c>
      <c r="C10" s="128">
        <v>151.05160461804269</v>
      </c>
      <c r="D10" s="128">
        <v>303.12327356179912</v>
      </c>
      <c r="E10" s="128">
        <v>456.425147860435</v>
      </c>
      <c r="F10" s="128">
        <v>610.9110310439055</v>
      </c>
      <c r="G10" s="128">
        <v>766.85474336864672</v>
      </c>
      <c r="H10" s="128">
        <v>923.99774396833141</v>
      </c>
      <c r="I10" s="128">
        <v>1082.5395234022278</v>
      </c>
      <c r="J10" s="128">
        <v>1242.039962844088</v>
      </c>
      <c r="K10" s="128">
        <v>1402.5437257458234</v>
      </c>
      <c r="L10" s="128">
        <v>1563.3332576989387</v>
      </c>
      <c r="M10" s="128">
        <v>1575.0450297030084</v>
      </c>
      <c r="N10" s="128">
        <v>1587.0534319019391</v>
      </c>
      <c r="O10" s="128">
        <v>1598.8382116663836</v>
      </c>
      <c r="P10" s="128">
        <v>1612.1968693799154</v>
      </c>
      <c r="Q10" s="128">
        <v>1624.7136774526834</v>
      </c>
      <c r="R10" s="128">
        <v>1636.5339204489817</v>
      </c>
      <c r="S10" s="128">
        <v>1647.4207733383685</v>
      </c>
      <c r="T10" s="128">
        <v>1657.020512166803</v>
      </c>
      <c r="U10" s="128">
        <v>1665.5690894736313</v>
      </c>
      <c r="V10" s="128">
        <v>1673.7288418656426</v>
      </c>
      <c r="W10" s="128">
        <v>1680.7329463164685</v>
      </c>
      <c r="X10" s="128">
        <v>1686.3516005952908</v>
      </c>
      <c r="Y10" s="128">
        <v>1692.4011314410516</v>
      </c>
      <c r="Z10" s="128">
        <v>1697.7579167894794</v>
      </c>
      <c r="AA10" s="128">
        <v>1702.9594737436087</v>
      </c>
      <c r="AB10" s="128">
        <v>1709.372553551585</v>
      </c>
      <c r="AC10" s="128">
        <v>1715.4661989813728</v>
      </c>
    </row>
    <row r="11" spans="1:29" x14ac:dyDescent="0.25">
      <c r="A11" s="126" t="s">
        <v>191</v>
      </c>
      <c r="B11" s="126" t="s">
        <v>324</v>
      </c>
      <c r="C11" s="128">
        <v>65.650049713164933</v>
      </c>
      <c r="D11" s="128">
        <v>199.32407000670682</v>
      </c>
      <c r="E11" s="128">
        <v>338.68528494211427</v>
      </c>
      <c r="F11" s="128">
        <v>504.77310197237443</v>
      </c>
      <c r="G11" s="128">
        <v>677.36155648601414</v>
      </c>
      <c r="H11" s="128">
        <v>863.67550023950071</v>
      </c>
      <c r="I11" s="128">
        <v>1073.3334648272416</v>
      </c>
      <c r="J11" s="128">
        <v>1303.1513712661695</v>
      </c>
      <c r="K11" s="128">
        <v>1552.752602174616</v>
      </c>
      <c r="L11" s="128">
        <v>1825.6327169449105</v>
      </c>
      <c r="M11" s="128">
        <v>2120.4622704681392</v>
      </c>
      <c r="N11" s="128">
        <v>2426.5832468612502</v>
      </c>
      <c r="O11" s="128">
        <v>2740.9280251334872</v>
      </c>
      <c r="P11" s="128">
        <v>3066.8767275989385</v>
      </c>
      <c r="Q11" s="128">
        <v>3400.1465101865933</v>
      </c>
      <c r="R11" s="128">
        <v>3737.5460407205578</v>
      </c>
      <c r="S11" s="128">
        <v>4080.2604424024021</v>
      </c>
      <c r="T11" s="128">
        <v>4428.4881185620461</v>
      </c>
      <c r="U11" s="128">
        <v>4785.0453064530211</v>
      </c>
      <c r="V11" s="128">
        <v>5140.2687821623149</v>
      </c>
      <c r="W11" s="128">
        <v>5493.0177591996471</v>
      </c>
      <c r="X11" s="128">
        <v>5844.7574922339099</v>
      </c>
      <c r="Y11" s="128">
        <v>6188.8252346116105</v>
      </c>
      <c r="Z11" s="128">
        <v>6535.5003218000893</v>
      </c>
      <c r="AA11" s="128">
        <v>6885.3689726572002</v>
      </c>
      <c r="AB11" s="128">
        <v>7241.0613478526002</v>
      </c>
      <c r="AC11" s="128">
        <v>7604.0024608072308</v>
      </c>
    </row>
    <row r="12" spans="1:29" x14ac:dyDescent="0.25">
      <c r="A12" s="126" t="s">
        <v>145</v>
      </c>
      <c r="B12" s="126" t="s">
        <v>324</v>
      </c>
      <c r="C12" s="132">
        <v>305.92608222191893</v>
      </c>
      <c r="D12" s="132">
        <v>1111.937239209982</v>
      </c>
      <c r="E12" s="132">
        <v>2233.0802027643563</v>
      </c>
      <c r="F12" s="132">
        <v>3729.0375887509399</v>
      </c>
      <c r="G12" s="132">
        <v>5674.097008379219</v>
      </c>
      <c r="H12" s="132">
        <v>8036.1087358876593</v>
      </c>
      <c r="I12" s="132">
        <v>10849.416124873578</v>
      </c>
      <c r="J12" s="132">
        <v>14174.042729121082</v>
      </c>
      <c r="K12" s="132">
        <v>17761.463542469712</v>
      </c>
      <c r="L12" s="132">
        <v>21512.888440194656</v>
      </c>
      <c r="M12" s="132">
        <v>25546.557127963213</v>
      </c>
      <c r="N12" s="132">
        <v>29730.735491189938</v>
      </c>
      <c r="O12" s="132">
        <v>33975.665711437359</v>
      </c>
      <c r="P12" s="132">
        <v>38149.498285341819</v>
      </c>
      <c r="Q12" s="132">
        <v>42064.891944502175</v>
      </c>
      <c r="R12" s="132">
        <v>45834.771764924524</v>
      </c>
      <c r="S12" s="132">
        <v>49506.125585093476</v>
      </c>
      <c r="T12" s="132">
        <v>52887.363609461703</v>
      </c>
      <c r="U12" s="132">
        <v>55746.71234462045</v>
      </c>
      <c r="V12" s="132">
        <v>58626.497869874547</v>
      </c>
      <c r="W12" s="132">
        <v>61656.088157161321</v>
      </c>
      <c r="X12" s="132">
        <v>63991.101904485389</v>
      </c>
      <c r="Y12" s="132">
        <v>65977.270480094812</v>
      </c>
      <c r="Z12" s="132">
        <v>67852.143085992386</v>
      </c>
      <c r="AA12" s="132">
        <v>69506.784034862256</v>
      </c>
      <c r="AB12" s="132">
        <v>70945.294165123036</v>
      </c>
      <c r="AC12" s="132">
        <v>72197.088375478372</v>
      </c>
    </row>
    <row r="13" spans="1:29" x14ac:dyDescent="0.25">
      <c r="A13" s="126" t="s">
        <v>35</v>
      </c>
      <c r="B13" s="126" t="s">
        <v>324</v>
      </c>
      <c r="C13" s="132">
        <v>305.92608222191893</v>
      </c>
      <c r="D13" s="132">
        <v>1111.937239209982</v>
      </c>
      <c r="E13" s="132">
        <v>2233.0802027643563</v>
      </c>
      <c r="F13" s="132">
        <v>3729.0375887509399</v>
      </c>
      <c r="G13" s="132">
        <v>5674.097008379219</v>
      </c>
      <c r="H13" s="132">
        <v>8036.1087358876593</v>
      </c>
      <c r="I13" s="132">
        <v>10849.416124873578</v>
      </c>
      <c r="J13" s="132">
        <v>14174.042729121082</v>
      </c>
      <c r="K13" s="132">
        <v>17761.463542469712</v>
      </c>
      <c r="L13" s="132">
        <v>21512.888440194656</v>
      </c>
      <c r="M13" s="132">
        <v>25546.557127963213</v>
      </c>
      <c r="N13" s="132">
        <v>29730.735491189938</v>
      </c>
      <c r="O13" s="132">
        <v>33975.665711437359</v>
      </c>
      <c r="P13" s="132">
        <v>38149.498285341819</v>
      </c>
      <c r="Q13" s="132">
        <v>42064.891944502175</v>
      </c>
      <c r="R13" s="132">
        <v>45834.771764924524</v>
      </c>
      <c r="S13" s="132">
        <v>49506.125585093476</v>
      </c>
      <c r="T13" s="132">
        <v>52887.363609461703</v>
      </c>
      <c r="U13" s="132">
        <v>55746.71234462045</v>
      </c>
      <c r="V13" s="132">
        <v>58626.497869874547</v>
      </c>
      <c r="W13" s="132">
        <v>61656.088157161321</v>
      </c>
      <c r="X13" s="132">
        <v>63991.101904485389</v>
      </c>
      <c r="Y13" s="132">
        <v>65977.270480094812</v>
      </c>
      <c r="Z13" s="132">
        <v>67852.143085992386</v>
      </c>
      <c r="AA13" s="132">
        <v>69506.784034862256</v>
      </c>
      <c r="AB13" s="132">
        <v>70945.294165123036</v>
      </c>
      <c r="AC13" s="132">
        <v>72197.088375478372</v>
      </c>
    </row>
    <row r="14" spans="1:29" x14ac:dyDescent="0.25">
      <c r="A14" s="126" t="s">
        <v>192</v>
      </c>
      <c r="B14" s="126" t="s">
        <v>324</v>
      </c>
      <c r="C14" s="126">
        <v>2569</v>
      </c>
      <c r="D14" s="126">
        <v>4077</v>
      </c>
      <c r="E14" s="126">
        <v>4304</v>
      </c>
      <c r="F14" s="126">
        <v>4817</v>
      </c>
      <c r="G14" s="126">
        <v>5253</v>
      </c>
      <c r="H14" s="126">
        <v>5627</v>
      </c>
      <c r="I14" s="126">
        <v>5713</v>
      </c>
      <c r="J14" s="126">
        <v>5986</v>
      </c>
      <c r="K14" s="126">
        <v>6009</v>
      </c>
      <c r="L14" s="126">
        <v>6232</v>
      </c>
      <c r="M14" s="126">
        <v>6256</v>
      </c>
      <c r="N14" s="126">
        <v>6381</v>
      </c>
      <c r="O14" s="126">
        <v>6326</v>
      </c>
      <c r="P14" s="126">
        <v>6472</v>
      </c>
      <c r="Q14" s="126">
        <v>6428</v>
      </c>
      <c r="R14" s="126">
        <v>6585</v>
      </c>
      <c r="S14" s="126">
        <v>6472</v>
      </c>
      <c r="T14" s="126">
        <v>6560</v>
      </c>
      <c r="U14" s="126">
        <v>6449</v>
      </c>
      <c r="V14" s="126">
        <v>6448</v>
      </c>
      <c r="W14" s="126">
        <v>6458</v>
      </c>
      <c r="X14" s="126">
        <v>6399</v>
      </c>
      <c r="Y14" s="126">
        <v>6354</v>
      </c>
      <c r="Z14" s="126">
        <v>6032</v>
      </c>
      <c r="AA14" s="126">
        <v>6030</v>
      </c>
      <c r="AB14" s="126">
        <v>5839</v>
      </c>
      <c r="AC14" s="126">
        <v>5857</v>
      </c>
    </row>
    <row r="15" spans="1:29" x14ac:dyDescent="0.25">
      <c r="A15" s="126" t="s">
        <v>81</v>
      </c>
      <c r="B15" s="126" t="s">
        <v>324</v>
      </c>
      <c r="C15" s="128">
        <v>0</v>
      </c>
      <c r="D15" s="128">
        <v>0</v>
      </c>
      <c r="E15" s="128">
        <v>0</v>
      </c>
      <c r="F15" s="128">
        <v>0</v>
      </c>
      <c r="G15" s="128">
        <v>1730.1000000000001</v>
      </c>
      <c r="H15" s="128">
        <v>1730.1000000000001</v>
      </c>
      <c r="I15" s="128">
        <v>3460.2000000000003</v>
      </c>
      <c r="J15" s="128">
        <v>3460</v>
      </c>
      <c r="K15" s="128">
        <v>5190.3</v>
      </c>
      <c r="L15" s="128">
        <v>5190.3</v>
      </c>
      <c r="M15" s="128">
        <v>5190.3</v>
      </c>
      <c r="N15" s="128">
        <v>5190.3</v>
      </c>
      <c r="O15" s="128">
        <v>5190.3</v>
      </c>
      <c r="P15" s="128">
        <v>5190.3</v>
      </c>
      <c r="Q15" s="128">
        <v>5190.3</v>
      </c>
      <c r="R15" s="128">
        <v>5190.3</v>
      </c>
      <c r="S15" s="128">
        <v>5190.3</v>
      </c>
      <c r="T15" s="128">
        <v>5190.3</v>
      </c>
      <c r="U15" s="128">
        <v>5190.3</v>
      </c>
      <c r="V15" s="128">
        <v>5190.3</v>
      </c>
      <c r="W15" s="128">
        <v>5190.3</v>
      </c>
      <c r="X15" s="128">
        <v>5190.3</v>
      </c>
      <c r="Y15" s="128">
        <v>5190.3</v>
      </c>
      <c r="Z15" s="128">
        <v>5190.3</v>
      </c>
      <c r="AA15" s="128">
        <v>5190.3</v>
      </c>
      <c r="AB15" s="128">
        <v>5190.3</v>
      </c>
      <c r="AC15" s="128">
        <v>5190.3</v>
      </c>
    </row>
    <row r="17" spans="1:29" x14ac:dyDescent="0.25">
      <c r="A17" s="74" t="s">
        <v>98</v>
      </c>
      <c r="C17" s="127">
        <v>2024</v>
      </c>
      <c r="D17" s="127">
        <v>2025</v>
      </c>
      <c r="E17" s="127">
        <v>2026</v>
      </c>
      <c r="F17" s="127">
        <v>2027</v>
      </c>
      <c r="G17" s="127">
        <v>2028</v>
      </c>
      <c r="H17" s="127">
        <v>2029</v>
      </c>
      <c r="I17" s="127">
        <v>2030</v>
      </c>
      <c r="J17" s="127">
        <v>2031</v>
      </c>
      <c r="K17" s="127">
        <v>2032</v>
      </c>
      <c r="L17" s="127">
        <v>2033</v>
      </c>
      <c r="M17" s="127">
        <v>2034</v>
      </c>
      <c r="N17" s="127">
        <v>2035</v>
      </c>
      <c r="O17" s="127">
        <v>2036</v>
      </c>
      <c r="P17" s="127">
        <v>2037</v>
      </c>
      <c r="Q17" s="127">
        <v>2038</v>
      </c>
      <c r="R17" s="127">
        <v>2039</v>
      </c>
      <c r="S17" s="127">
        <v>2040</v>
      </c>
      <c r="T17" s="127">
        <v>2041</v>
      </c>
      <c r="U17" s="127">
        <v>2042</v>
      </c>
      <c r="V17" s="127">
        <v>2043</v>
      </c>
      <c r="W17" s="127">
        <v>2044</v>
      </c>
      <c r="X17" s="127">
        <v>2045</v>
      </c>
      <c r="Y17" s="127">
        <v>2046</v>
      </c>
      <c r="Z17" s="127">
        <v>2047</v>
      </c>
      <c r="AA17" s="127">
        <v>2048</v>
      </c>
      <c r="AB17" s="127">
        <v>2049</v>
      </c>
      <c r="AC17" s="127">
        <v>2050</v>
      </c>
    </row>
    <row r="18" spans="1:29" x14ac:dyDescent="0.25">
      <c r="A18" s="126" t="s">
        <v>190</v>
      </c>
      <c r="B18" s="126" t="s">
        <v>324</v>
      </c>
      <c r="C18" s="128">
        <v>189.12717750787868</v>
      </c>
      <c r="D18" s="128">
        <v>379.66497267078108</v>
      </c>
      <c r="E18" s="128">
        <v>572.01453808790257</v>
      </c>
      <c r="F18" s="128">
        <v>766.03517180829078</v>
      </c>
      <c r="G18" s="128">
        <v>962.24018010497184</v>
      </c>
      <c r="H18" s="128">
        <v>1160.1132743298679</v>
      </c>
      <c r="I18" s="128">
        <v>1360.1123072776008</v>
      </c>
      <c r="J18" s="128">
        <v>1561.4278443156502</v>
      </c>
      <c r="K18" s="128">
        <v>1764.2024278158146</v>
      </c>
      <c r="L18" s="128">
        <v>1967.1568170955072</v>
      </c>
      <c r="M18" s="128">
        <v>1983.9205736649544</v>
      </c>
      <c r="N18" s="128">
        <v>2001.0097090819584</v>
      </c>
      <c r="O18" s="128">
        <v>2017.9869717303159</v>
      </c>
      <c r="P18" s="128">
        <v>2036.2079032227282</v>
      </c>
      <c r="Q18" s="128">
        <v>2053.5213232511919</v>
      </c>
      <c r="R18" s="128">
        <v>2070.0303601568135</v>
      </c>
      <c r="S18" s="128">
        <v>2085.4572317739967</v>
      </c>
      <c r="T18" s="128">
        <v>2099.0490941531361</v>
      </c>
      <c r="U18" s="128">
        <v>2111.3092647530098</v>
      </c>
      <c r="V18" s="128">
        <v>2123.2218680142469</v>
      </c>
      <c r="W18" s="128">
        <v>2133.5319455170552</v>
      </c>
      <c r="X18" s="128">
        <v>2141.7731894669832</v>
      </c>
      <c r="Y18" s="128">
        <v>2153.485693738467</v>
      </c>
      <c r="Z18" s="128">
        <v>2163.5450090843647</v>
      </c>
      <c r="AA18" s="128">
        <v>2173.4032987402356</v>
      </c>
      <c r="AB18" s="128">
        <v>2184.1355656315354</v>
      </c>
      <c r="AC18" s="128">
        <v>2194.4843476669648</v>
      </c>
    </row>
    <row r="19" spans="1:29" x14ac:dyDescent="0.25">
      <c r="A19" s="126" t="s">
        <v>191</v>
      </c>
      <c r="B19" s="126" t="s">
        <v>324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</row>
    <row r="20" spans="1:29" x14ac:dyDescent="0.25">
      <c r="A20" s="126" t="s">
        <v>145</v>
      </c>
      <c r="B20" s="126" t="s">
        <v>324</v>
      </c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</row>
    <row r="21" spans="1:29" x14ac:dyDescent="0.25">
      <c r="A21" s="126" t="s">
        <v>35</v>
      </c>
      <c r="B21" s="126" t="s">
        <v>324</v>
      </c>
      <c r="C21" s="132">
        <v>303.81537285028799</v>
      </c>
      <c r="D21" s="132">
        <v>981.61760588216612</v>
      </c>
      <c r="E21" s="132">
        <v>1762.3061648567896</v>
      </c>
      <c r="F21" s="132">
        <v>2622.9867263940459</v>
      </c>
      <c r="G21" s="132">
        <v>3446.6306079727983</v>
      </c>
      <c r="H21" s="132">
        <v>4482.9172086275403</v>
      </c>
      <c r="I21" s="132">
        <v>5607.2688144517733</v>
      </c>
      <c r="J21" s="132">
        <v>6581.7746968424472</v>
      </c>
      <c r="K21" s="132">
        <v>7837.2490221272583</v>
      </c>
      <c r="L21" s="132">
        <v>9149.6800770722202</v>
      </c>
      <c r="M21" s="132">
        <v>9933.436105804496</v>
      </c>
      <c r="N21" s="132">
        <v>10445.522674274152</v>
      </c>
      <c r="O21" s="132">
        <v>10955.924628124549</v>
      </c>
      <c r="P21" s="132">
        <v>11567.810307543867</v>
      </c>
      <c r="Q21" s="132">
        <v>12279.165251592583</v>
      </c>
      <c r="R21" s="132">
        <v>12970.079863135288</v>
      </c>
      <c r="S21" s="132">
        <v>13626.91431250286</v>
      </c>
      <c r="T21" s="132">
        <v>14216.979294761704</v>
      </c>
      <c r="U21" s="132">
        <v>14698.490515139933</v>
      </c>
      <c r="V21" s="132">
        <v>15179.596631077113</v>
      </c>
      <c r="W21" s="132">
        <v>15772.62629645066</v>
      </c>
      <c r="X21" s="132">
        <v>16355.906113484609</v>
      </c>
      <c r="Y21" s="132">
        <v>16881.449208352969</v>
      </c>
      <c r="Z21" s="132">
        <v>17374.167530026607</v>
      </c>
      <c r="AA21" s="132">
        <v>17805.867766130705</v>
      </c>
      <c r="AB21" s="132">
        <v>18196.417959245093</v>
      </c>
      <c r="AC21" s="132">
        <v>18560.863597581745</v>
      </c>
    </row>
    <row r="22" spans="1:29" x14ac:dyDescent="0.25">
      <c r="A22" s="126" t="s">
        <v>192</v>
      </c>
      <c r="B22" s="126" t="s">
        <v>324</v>
      </c>
      <c r="C22" s="126">
        <v>2569</v>
      </c>
      <c r="D22" s="126">
        <v>4077</v>
      </c>
      <c r="E22" s="126">
        <v>4304</v>
      </c>
      <c r="F22" s="126">
        <v>4817</v>
      </c>
      <c r="G22" s="126">
        <v>5253</v>
      </c>
      <c r="H22" s="126">
        <v>5627</v>
      </c>
      <c r="I22" s="126">
        <v>5713</v>
      </c>
      <c r="J22" s="126">
        <v>5986</v>
      </c>
      <c r="K22" s="126">
        <v>6009</v>
      </c>
      <c r="L22" s="126">
        <v>6232</v>
      </c>
      <c r="M22" s="126">
        <v>6256</v>
      </c>
      <c r="N22" s="126">
        <v>6381</v>
      </c>
      <c r="O22" s="126">
        <v>6326</v>
      </c>
      <c r="P22" s="126">
        <v>6472</v>
      </c>
      <c r="Q22" s="126">
        <v>6428</v>
      </c>
      <c r="R22" s="126">
        <v>6585</v>
      </c>
      <c r="S22" s="126">
        <v>6472</v>
      </c>
      <c r="T22" s="126">
        <v>6560</v>
      </c>
      <c r="U22" s="126">
        <v>6449</v>
      </c>
      <c r="V22" s="126">
        <v>6448</v>
      </c>
      <c r="W22" s="126">
        <v>6458</v>
      </c>
      <c r="X22" s="126">
        <v>6399</v>
      </c>
      <c r="Y22" s="126">
        <v>6354</v>
      </c>
      <c r="Z22" s="126">
        <v>6032</v>
      </c>
      <c r="AA22" s="126">
        <v>6030</v>
      </c>
      <c r="AB22" s="126">
        <v>5839</v>
      </c>
      <c r="AC22" s="126">
        <v>5857</v>
      </c>
    </row>
    <row r="23" spans="1:29" x14ac:dyDescent="0.25">
      <c r="A23" s="126" t="s">
        <v>81</v>
      </c>
      <c r="B23" s="126" t="s">
        <v>324</v>
      </c>
      <c r="C23" s="128">
        <v>0</v>
      </c>
      <c r="D23" s="128">
        <v>0</v>
      </c>
      <c r="E23" s="128">
        <v>0</v>
      </c>
      <c r="F23" s="128">
        <v>0</v>
      </c>
      <c r="G23" s="128">
        <v>1730.1000000000001</v>
      </c>
      <c r="H23" s="128">
        <v>1730.1000000000001</v>
      </c>
      <c r="I23" s="128">
        <v>3460.2000000000003</v>
      </c>
      <c r="J23" s="128">
        <v>3460</v>
      </c>
      <c r="K23" s="128">
        <v>5190.3</v>
      </c>
      <c r="L23" s="128">
        <v>5190.3</v>
      </c>
      <c r="M23" s="128">
        <v>5190.3</v>
      </c>
      <c r="N23" s="128">
        <v>5190.3</v>
      </c>
      <c r="O23" s="128">
        <v>5190.3</v>
      </c>
      <c r="P23" s="128">
        <v>5190.3</v>
      </c>
      <c r="Q23" s="128">
        <v>5190.3</v>
      </c>
      <c r="R23" s="128">
        <v>5190.3</v>
      </c>
      <c r="S23" s="128">
        <v>5190.3</v>
      </c>
      <c r="T23" s="128">
        <v>5190.3</v>
      </c>
      <c r="U23" s="128">
        <v>5190.3</v>
      </c>
      <c r="V23" s="128">
        <v>5190.3</v>
      </c>
      <c r="W23" s="128">
        <v>5190.3</v>
      </c>
      <c r="X23" s="128">
        <v>5190.3</v>
      </c>
      <c r="Y23" s="128">
        <v>5190.3</v>
      </c>
      <c r="Z23" s="128">
        <v>5190.3</v>
      </c>
      <c r="AA23" s="128">
        <v>5190.3</v>
      </c>
      <c r="AB23" s="128">
        <v>5190.3</v>
      </c>
      <c r="AC23" s="128">
        <v>5190.3</v>
      </c>
    </row>
    <row r="25" spans="1:29" x14ac:dyDescent="0.25">
      <c r="A25" s="74" t="s">
        <v>97</v>
      </c>
      <c r="C25" s="127">
        <v>2024</v>
      </c>
      <c r="D25" s="127">
        <v>2025</v>
      </c>
      <c r="E25" s="127">
        <v>2026</v>
      </c>
      <c r="F25" s="127">
        <v>2027</v>
      </c>
      <c r="G25" s="127">
        <v>2028</v>
      </c>
      <c r="H25" s="127">
        <v>2029</v>
      </c>
      <c r="I25" s="127">
        <v>2030</v>
      </c>
      <c r="J25" s="127">
        <v>2031</v>
      </c>
      <c r="K25" s="127">
        <v>2032</v>
      </c>
      <c r="L25" s="127">
        <v>2033</v>
      </c>
      <c r="M25" s="127">
        <v>2034</v>
      </c>
      <c r="N25" s="127">
        <v>2035</v>
      </c>
      <c r="O25" s="127">
        <v>2036</v>
      </c>
      <c r="P25" s="127">
        <v>2037</v>
      </c>
      <c r="Q25" s="127">
        <v>2038</v>
      </c>
      <c r="R25" s="127">
        <v>2039</v>
      </c>
      <c r="S25" s="127">
        <v>2040</v>
      </c>
      <c r="T25" s="127">
        <v>2041</v>
      </c>
      <c r="U25" s="127">
        <v>2042</v>
      </c>
      <c r="V25" s="127">
        <v>2043</v>
      </c>
      <c r="W25" s="127">
        <v>2044</v>
      </c>
      <c r="X25" s="127">
        <v>2045</v>
      </c>
      <c r="Y25" s="127">
        <v>2046</v>
      </c>
      <c r="Z25" s="127">
        <v>2047</v>
      </c>
      <c r="AA25" s="127">
        <v>2048</v>
      </c>
      <c r="AB25" s="127">
        <v>2049</v>
      </c>
      <c r="AC25" s="127">
        <v>2050</v>
      </c>
    </row>
    <row r="26" spans="1:29" x14ac:dyDescent="0.25">
      <c r="A26" s="126" t="s">
        <v>190</v>
      </c>
      <c r="B26" s="126" t="s">
        <v>324</v>
      </c>
      <c r="C26" s="128">
        <v>151.05160461804269</v>
      </c>
      <c r="D26" s="128">
        <v>303.12327356179912</v>
      </c>
      <c r="E26" s="128">
        <v>456.425147860435</v>
      </c>
      <c r="F26" s="128">
        <v>610.9110310439055</v>
      </c>
      <c r="G26" s="128">
        <v>766.85474336864672</v>
      </c>
      <c r="H26" s="128">
        <v>923.99774396833141</v>
      </c>
      <c r="I26" s="128">
        <v>1082.5395234022278</v>
      </c>
      <c r="J26" s="128">
        <v>1242.039962844088</v>
      </c>
      <c r="K26" s="128">
        <v>1402.5437257458234</v>
      </c>
      <c r="L26" s="128">
        <v>1563.3332576989387</v>
      </c>
      <c r="M26" s="128">
        <v>1575.0450297030084</v>
      </c>
      <c r="N26" s="128">
        <v>1587.0534319019391</v>
      </c>
      <c r="O26" s="128">
        <v>1598.8382116663836</v>
      </c>
      <c r="P26" s="128">
        <v>1612.1968693799154</v>
      </c>
      <c r="Q26" s="128">
        <v>1624.7136774526834</v>
      </c>
      <c r="R26" s="128">
        <v>1636.5339204489817</v>
      </c>
      <c r="S26" s="128">
        <v>1647.4207733383685</v>
      </c>
      <c r="T26" s="128">
        <v>1657.020512166803</v>
      </c>
      <c r="U26" s="128">
        <v>1665.5690894736313</v>
      </c>
      <c r="V26" s="128">
        <v>1673.7288418656426</v>
      </c>
      <c r="W26" s="128">
        <v>1680.7329463164685</v>
      </c>
      <c r="X26" s="128">
        <v>1686.3516005952908</v>
      </c>
      <c r="Y26" s="128">
        <v>1692.4011314410516</v>
      </c>
      <c r="Z26" s="128">
        <v>1697.7579167894794</v>
      </c>
      <c r="AA26" s="128">
        <v>1702.9594737436087</v>
      </c>
      <c r="AB26" s="128">
        <v>1709.372553551585</v>
      </c>
      <c r="AC26" s="128">
        <v>1715.4661989813728</v>
      </c>
    </row>
    <row r="27" spans="1:29" x14ac:dyDescent="0.25">
      <c r="A27" s="126" t="s">
        <v>191</v>
      </c>
      <c r="B27" s="126" t="s">
        <v>324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</row>
    <row r="28" spans="1:29" x14ac:dyDescent="0.25">
      <c r="A28" s="126" t="s">
        <v>145</v>
      </c>
      <c r="B28" s="126" t="s">
        <v>324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</row>
    <row r="29" spans="1:29" x14ac:dyDescent="0.25">
      <c r="A29" s="126" t="s">
        <v>35</v>
      </c>
      <c r="B29" s="126" t="s">
        <v>324</v>
      </c>
      <c r="C29" s="132">
        <v>280.09173481060088</v>
      </c>
      <c r="D29" s="132">
        <v>903.10434071039549</v>
      </c>
      <c r="E29" s="132">
        <v>1628.0375836493486</v>
      </c>
      <c r="F29" s="132">
        <v>2431.8898418268163</v>
      </c>
      <c r="G29" s="132">
        <v>3197.5410140398972</v>
      </c>
      <c r="H29" s="132">
        <v>4175.1885088602703</v>
      </c>
      <c r="I29" s="132">
        <v>5240.2093323025292</v>
      </c>
      <c r="J29" s="132">
        <v>6153.846076526419</v>
      </c>
      <c r="K29" s="132">
        <v>7348.2785774875683</v>
      </c>
      <c r="L29" s="132">
        <v>8600.1213103033224</v>
      </c>
      <c r="M29" s="132">
        <v>9346.1175480738275</v>
      </c>
      <c r="N29" s="132">
        <v>9849.3846281097958</v>
      </c>
      <c r="O29" s="132">
        <v>10350.86167881127</v>
      </c>
      <c r="P29" s="132">
        <v>10951.745262464936</v>
      </c>
      <c r="Q29" s="132">
        <v>11650.076466025659</v>
      </c>
      <c r="R29" s="132">
        <v>12328.230414887124</v>
      </c>
      <c r="S29" s="132">
        <v>12972.730116868141</v>
      </c>
      <c r="T29" s="132">
        <v>13551.980301290949</v>
      </c>
      <c r="U29" s="132">
        <v>14024.846394376833</v>
      </c>
      <c r="V29" s="132">
        <v>14497.49500632578</v>
      </c>
      <c r="W29" s="132">
        <v>15081.844459111115</v>
      </c>
      <c r="X29" s="132">
        <v>15657.120457925757</v>
      </c>
      <c r="Y29" s="132">
        <v>16175.394843713899</v>
      </c>
      <c r="Z29" s="132">
        <v>16661.217399475514</v>
      </c>
      <c r="AA29" s="132">
        <v>17086.419957098005</v>
      </c>
      <c r="AB29" s="132">
        <v>17467.595189508727</v>
      </c>
      <c r="AC29" s="132">
        <v>17819.839144168822</v>
      </c>
    </row>
    <row r="30" spans="1:29" x14ac:dyDescent="0.25">
      <c r="A30" s="126" t="s">
        <v>192</v>
      </c>
      <c r="B30" s="126" t="s">
        <v>324</v>
      </c>
      <c r="C30" s="128">
        <v>1504</v>
      </c>
      <c r="D30" s="128">
        <v>1871</v>
      </c>
      <c r="E30" s="128">
        <v>1941</v>
      </c>
      <c r="F30" s="128">
        <v>2023</v>
      </c>
      <c r="G30" s="128">
        <v>2098</v>
      </c>
      <c r="H30" s="128">
        <v>2276</v>
      </c>
      <c r="I30" s="128">
        <v>2340</v>
      </c>
      <c r="J30" s="128">
        <v>2340</v>
      </c>
      <c r="K30" s="128">
        <v>2340</v>
      </c>
      <c r="L30" s="128">
        <v>2440</v>
      </c>
      <c r="M30" s="128">
        <v>2440</v>
      </c>
      <c r="N30" s="128">
        <v>2440</v>
      </c>
      <c r="O30" s="128">
        <v>2440</v>
      </c>
      <c r="P30" s="128">
        <v>2540</v>
      </c>
      <c r="Q30" s="128">
        <v>2540</v>
      </c>
      <c r="R30" s="128">
        <v>2540</v>
      </c>
      <c r="S30" s="128">
        <v>2460</v>
      </c>
      <c r="T30" s="128">
        <v>2480</v>
      </c>
      <c r="U30" s="128">
        <v>2400</v>
      </c>
      <c r="V30" s="128">
        <v>2330</v>
      </c>
      <c r="W30" s="128">
        <v>2260</v>
      </c>
      <c r="X30" s="128">
        <v>2290</v>
      </c>
      <c r="Y30" s="128">
        <v>2220</v>
      </c>
      <c r="Z30" s="128">
        <v>2160</v>
      </c>
      <c r="AA30" s="128">
        <v>2100</v>
      </c>
      <c r="AB30" s="128">
        <v>2140</v>
      </c>
      <c r="AC30" s="128">
        <v>2080</v>
      </c>
    </row>
    <row r="31" spans="1:29" x14ac:dyDescent="0.25">
      <c r="A31" s="126" t="s">
        <v>81</v>
      </c>
      <c r="B31" s="126" t="s">
        <v>324</v>
      </c>
      <c r="C31" s="128">
        <v>0</v>
      </c>
      <c r="D31" s="128">
        <v>0</v>
      </c>
      <c r="E31" s="128">
        <v>0</v>
      </c>
      <c r="F31" s="128">
        <v>0</v>
      </c>
      <c r="G31" s="128">
        <v>1730.1000000000001</v>
      </c>
      <c r="H31" s="128">
        <v>1730.1000000000001</v>
      </c>
      <c r="I31" s="128">
        <v>3460.2000000000003</v>
      </c>
      <c r="J31" s="128">
        <v>3460</v>
      </c>
      <c r="K31" s="128">
        <v>5190.3</v>
      </c>
      <c r="L31" s="128">
        <v>5190.3</v>
      </c>
      <c r="M31" s="128">
        <v>5190.3</v>
      </c>
      <c r="N31" s="128">
        <v>5190.3</v>
      </c>
      <c r="O31" s="128">
        <v>5190.3</v>
      </c>
      <c r="P31" s="128">
        <v>5190.3</v>
      </c>
      <c r="Q31" s="128">
        <v>5190.3</v>
      </c>
      <c r="R31" s="128">
        <v>5190.3</v>
      </c>
      <c r="S31" s="128">
        <v>5190.3</v>
      </c>
      <c r="T31" s="128">
        <v>5190.3</v>
      </c>
      <c r="U31" s="128">
        <v>5190.3</v>
      </c>
      <c r="V31" s="128">
        <v>5190.3</v>
      </c>
      <c r="W31" s="128">
        <v>5190.3</v>
      </c>
      <c r="X31" s="128">
        <v>5190.3</v>
      </c>
      <c r="Y31" s="128">
        <v>5190.3</v>
      </c>
      <c r="Z31" s="128">
        <v>5190.3</v>
      </c>
      <c r="AA31" s="128">
        <v>5190.3</v>
      </c>
      <c r="AB31" s="128">
        <v>5190.3</v>
      </c>
      <c r="AC31" s="128">
        <v>5190.3</v>
      </c>
    </row>
    <row r="33" spans="1:29" x14ac:dyDescent="0.25">
      <c r="A33" s="74" t="s">
        <v>132</v>
      </c>
      <c r="C33" s="127">
        <v>2024</v>
      </c>
      <c r="D33" s="127">
        <v>2025</v>
      </c>
      <c r="E33" s="127">
        <v>2026</v>
      </c>
      <c r="F33" s="127">
        <v>2027</v>
      </c>
      <c r="G33" s="127">
        <v>2028</v>
      </c>
      <c r="H33" s="127">
        <v>2029</v>
      </c>
      <c r="I33" s="127">
        <v>2030</v>
      </c>
      <c r="J33" s="127">
        <v>2031</v>
      </c>
      <c r="K33" s="127">
        <v>2032</v>
      </c>
      <c r="L33" s="127">
        <v>2033</v>
      </c>
      <c r="M33" s="127">
        <v>2034</v>
      </c>
      <c r="N33" s="127">
        <v>2035</v>
      </c>
      <c r="O33" s="127">
        <v>2036</v>
      </c>
      <c r="P33" s="127">
        <v>2037</v>
      </c>
      <c r="Q33" s="127">
        <v>2038</v>
      </c>
      <c r="R33" s="127">
        <v>2039</v>
      </c>
      <c r="S33" s="127">
        <v>2040</v>
      </c>
      <c r="T33" s="127">
        <v>2041</v>
      </c>
      <c r="U33" s="127">
        <v>2042</v>
      </c>
      <c r="V33" s="127">
        <v>2043</v>
      </c>
      <c r="W33" s="127">
        <v>2044</v>
      </c>
      <c r="X33" s="127">
        <v>2045</v>
      </c>
      <c r="Y33" s="127">
        <v>2046</v>
      </c>
      <c r="Z33" s="127">
        <v>2047</v>
      </c>
      <c r="AA33" s="127">
        <v>2048</v>
      </c>
      <c r="AB33" s="127">
        <v>2049</v>
      </c>
      <c r="AC33" s="127">
        <v>2050</v>
      </c>
    </row>
    <row r="34" spans="1:29" x14ac:dyDescent="0.25">
      <c r="A34" s="126" t="s">
        <v>190</v>
      </c>
      <c r="B34" s="126" t="s">
        <v>324</v>
      </c>
      <c r="C34" s="128">
        <v>151.05160461804269</v>
      </c>
      <c r="D34" s="128">
        <v>303.12327356179912</v>
      </c>
      <c r="E34" s="128">
        <v>456.425147860435</v>
      </c>
      <c r="F34" s="128">
        <v>610.9110310439055</v>
      </c>
      <c r="G34" s="128">
        <v>766.85474336864672</v>
      </c>
      <c r="H34" s="128">
        <v>923.99774396833141</v>
      </c>
      <c r="I34" s="128">
        <v>1082.5395234022278</v>
      </c>
      <c r="J34" s="128">
        <v>1242.039962844088</v>
      </c>
      <c r="K34" s="128">
        <v>1402.5437257458234</v>
      </c>
      <c r="L34" s="128">
        <v>1563.3332576989387</v>
      </c>
      <c r="M34" s="128">
        <v>1575.0450297030084</v>
      </c>
      <c r="N34" s="128">
        <v>1587.0534319019391</v>
      </c>
      <c r="O34" s="128">
        <v>1598.8382116663836</v>
      </c>
      <c r="P34" s="128">
        <v>1612.1968693799154</v>
      </c>
      <c r="Q34" s="128">
        <v>1624.7136774526834</v>
      </c>
      <c r="R34" s="128">
        <v>1636.5339204489817</v>
      </c>
      <c r="S34" s="128">
        <v>1647.4207733383685</v>
      </c>
      <c r="T34" s="128">
        <v>1657.020512166803</v>
      </c>
      <c r="U34" s="128">
        <v>1665.5690894736313</v>
      </c>
      <c r="V34" s="128">
        <v>1673.7288418656426</v>
      </c>
      <c r="W34" s="128">
        <v>1680.7329463164685</v>
      </c>
      <c r="X34" s="128">
        <v>1686.3516005952908</v>
      </c>
      <c r="Y34" s="128">
        <v>1692.4011314410516</v>
      </c>
      <c r="Z34" s="128">
        <v>1697.7579167894794</v>
      </c>
      <c r="AA34" s="128">
        <v>1702.9594737436087</v>
      </c>
      <c r="AB34" s="128">
        <v>1709.372553551585</v>
      </c>
      <c r="AC34" s="128">
        <v>1715.4661989813728</v>
      </c>
    </row>
    <row r="35" spans="1:29" x14ac:dyDescent="0.25">
      <c r="A35" s="126" t="s">
        <v>191</v>
      </c>
      <c r="B35" s="126" t="s">
        <v>324</v>
      </c>
      <c r="C35" s="128">
        <v>65.650049713164933</v>
      </c>
      <c r="D35" s="128">
        <v>199.32407000670682</v>
      </c>
      <c r="E35" s="128">
        <v>338.68528494211427</v>
      </c>
      <c r="F35" s="128">
        <v>504.77310197237443</v>
      </c>
      <c r="G35" s="128">
        <v>677.36155648601414</v>
      </c>
      <c r="H35" s="128">
        <v>863.67550023950071</v>
      </c>
      <c r="I35" s="128">
        <v>1073.3334648272416</v>
      </c>
      <c r="J35" s="128">
        <v>1303.1513712661695</v>
      </c>
      <c r="K35" s="128">
        <v>1552.752602174616</v>
      </c>
      <c r="L35" s="128">
        <v>1825.6327169449105</v>
      </c>
      <c r="M35" s="128">
        <v>2120.4622704681392</v>
      </c>
      <c r="N35" s="128">
        <v>2426.5832468612502</v>
      </c>
      <c r="O35" s="128">
        <v>2740.9280251334872</v>
      </c>
      <c r="P35" s="128">
        <v>3066.8767275989385</v>
      </c>
      <c r="Q35" s="128">
        <v>3400.1465101865933</v>
      </c>
      <c r="R35" s="128">
        <v>3737.5460407205578</v>
      </c>
      <c r="S35" s="128">
        <v>4080.2604424024021</v>
      </c>
      <c r="T35" s="128">
        <v>4428.4881185620461</v>
      </c>
      <c r="U35" s="128">
        <v>4785.0453064530211</v>
      </c>
      <c r="V35" s="128">
        <v>5140.2687821623149</v>
      </c>
      <c r="W35" s="128">
        <v>5493.0177591996471</v>
      </c>
      <c r="X35" s="128">
        <v>5844.7574922339099</v>
      </c>
      <c r="Y35" s="128">
        <v>6188.8252346116105</v>
      </c>
      <c r="Z35" s="128">
        <v>6535.5003218000893</v>
      </c>
      <c r="AA35" s="128">
        <v>6885.3689726572002</v>
      </c>
      <c r="AB35" s="128">
        <v>7241.0613478526002</v>
      </c>
      <c r="AC35" s="128">
        <v>7604.0024608072308</v>
      </c>
    </row>
    <row r="36" spans="1:29" x14ac:dyDescent="0.25">
      <c r="A36" s="126" t="s">
        <v>145</v>
      </c>
      <c r="B36" s="126" t="s">
        <v>324</v>
      </c>
      <c r="C36" s="132">
        <v>57.702055889813025</v>
      </c>
      <c r="D36" s="132">
        <v>324.98991117821743</v>
      </c>
      <c r="E36" s="132">
        <v>696.37878796142184</v>
      </c>
      <c r="F36" s="132">
        <v>1185.8450041796593</v>
      </c>
      <c r="G36" s="132">
        <v>1813.4618402847564</v>
      </c>
      <c r="H36" s="132">
        <v>2587.354433015671</v>
      </c>
      <c r="I36" s="132">
        <v>3483.7683004991231</v>
      </c>
      <c r="J36" s="132">
        <v>4552.5527337530939</v>
      </c>
      <c r="K36" s="132">
        <v>5725.0723348965357</v>
      </c>
      <c r="L36" s="132">
        <v>6909.1848386620204</v>
      </c>
      <c r="M36" s="132">
        <v>8122.0278743664412</v>
      </c>
      <c r="N36" s="132">
        <v>9422.1528759581161</v>
      </c>
      <c r="O36" s="132">
        <v>10721.857276696359</v>
      </c>
      <c r="P36" s="132">
        <v>12026.208412761041</v>
      </c>
      <c r="Q36" s="132">
        <v>13205.445303924407</v>
      </c>
      <c r="R36" s="132">
        <v>14431.75250407965</v>
      </c>
      <c r="S36" s="132">
        <v>15703.974341627891</v>
      </c>
      <c r="T36" s="132">
        <v>16947.73331807529</v>
      </c>
      <c r="U36" s="132">
        <v>18010.74284030644</v>
      </c>
      <c r="V36" s="132">
        <v>18995.16251467443</v>
      </c>
      <c r="W36" s="132">
        <v>20379.238680386174</v>
      </c>
      <c r="X36" s="132">
        <v>21402.455234249748</v>
      </c>
      <c r="Y36" s="132">
        <v>22237.746309690861</v>
      </c>
      <c r="Z36" s="132">
        <v>23117.404787021351</v>
      </c>
      <c r="AA36" s="132">
        <v>23910.680416475087</v>
      </c>
      <c r="AB36" s="132">
        <v>24629.754925011213</v>
      </c>
      <c r="AC36" s="132">
        <v>25245.118530309908</v>
      </c>
    </row>
    <row r="37" spans="1:29" x14ac:dyDescent="0.25">
      <c r="A37" s="126" t="s">
        <v>35</v>
      </c>
      <c r="B37" s="126" t="s">
        <v>324</v>
      </c>
      <c r="C37" s="132">
        <v>438.93621011955497</v>
      </c>
      <c r="D37" s="132">
        <v>1424.9317088086032</v>
      </c>
      <c r="E37" s="132">
        <v>2516.7871459183134</v>
      </c>
      <c r="F37" s="132">
        <v>3693.146313364301</v>
      </c>
      <c r="G37" s="132">
        <v>4839.425903169712</v>
      </c>
      <c r="H37" s="132">
        <v>6199.3864638249552</v>
      </c>
      <c r="I37" s="132">
        <v>7652.0626442202338</v>
      </c>
      <c r="J37" s="132">
        <v>8968.5399193100875</v>
      </c>
      <c r="K37" s="132">
        <v>10568.12159110748</v>
      </c>
      <c r="L37" s="132">
        <v>12227.489975244684</v>
      </c>
      <c r="M37" s="132">
        <v>13234.492222181612</v>
      </c>
      <c r="N37" s="132">
        <v>13807.797786184516</v>
      </c>
      <c r="O37" s="132">
        <v>14382.642630670103</v>
      </c>
      <c r="P37" s="132">
        <v>15076.20618317598</v>
      </c>
      <c r="Q37" s="132">
        <v>15887.430217923431</v>
      </c>
      <c r="R37" s="132">
        <v>16677.843128369965</v>
      </c>
      <c r="S37" s="132">
        <v>17432.407327108041</v>
      </c>
      <c r="T37" s="132">
        <v>18115.577779191437</v>
      </c>
      <c r="U37" s="132">
        <v>18682.040517965965</v>
      </c>
      <c r="V37" s="132">
        <v>19244.527923958671</v>
      </c>
      <c r="W37" s="132">
        <v>19919.113859078905</v>
      </c>
      <c r="X37" s="132">
        <v>20582.922067564316</v>
      </c>
      <c r="Y37" s="132">
        <v>21184.985738582589</v>
      </c>
      <c r="Z37" s="132">
        <v>21752.311836918758</v>
      </c>
      <c r="AA37" s="132">
        <v>22253.267788929057</v>
      </c>
      <c r="AB37" s="132">
        <v>22710.535467939924</v>
      </c>
      <c r="AC37" s="132">
        <v>23139.586006031459</v>
      </c>
    </row>
    <row r="38" spans="1:29" x14ac:dyDescent="0.25">
      <c r="A38" s="126" t="s">
        <v>192</v>
      </c>
      <c r="B38" s="126" t="s">
        <v>324</v>
      </c>
      <c r="C38" s="126">
        <v>2569</v>
      </c>
      <c r="D38" s="126">
        <v>4077</v>
      </c>
      <c r="E38" s="126">
        <v>4304</v>
      </c>
      <c r="F38" s="126">
        <v>4817</v>
      </c>
      <c r="G38" s="126">
        <v>5253</v>
      </c>
      <c r="H38" s="126">
        <v>5627</v>
      </c>
      <c r="I38" s="126">
        <v>5713</v>
      </c>
      <c r="J38" s="126">
        <v>5986</v>
      </c>
      <c r="K38" s="126">
        <v>6009</v>
      </c>
      <c r="L38" s="126">
        <v>6232</v>
      </c>
      <c r="M38" s="126">
        <v>6256</v>
      </c>
      <c r="N38" s="126">
        <v>6381</v>
      </c>
      <c r="O38" s="126">
        <v>6326</v>
      </c>
      <c r="P38" s="126">
        <v>6472</v>
      </c>
      <c r="Q38" s="126">
        <v>6428</v>
      </c>
      <c r="R38" s="126">
        <v>6585</v>
      </c>
      <c r="S38" s="126">
        <v>6472</v>
      </c>
      <c r="T38" s="126">
        <v>6560</v>
      </c>
      <c r="U38" s="126">
        <v>6449</v>
      </c>
      <c r="V38" s="126">
        <v>6448</v>
      </c>
      <c r="W38" s="126">
        <v>6458</v>
      </c>
      <c r="X38" s="126">
        <v>6399</v>
      </c>
      <c r="Y38" s="126">
        <v>6354</v>
      </c>
      <c r="Z38" s="126">
        <v>6032</v>
      </c>
      <c r="AA38" s="126">
        <v>6030</v>
      </c>
      <c r="AB38" s="126">
        <v>5839</v>
      </c>
      <c r="AC38" s="126">
        <v>5857</v>
      </c>
    </row>
    <row r="39" spans="1:29" x14ac:dyDescent="0.25">
      <c r="A39" s="126" t="s">
        <v>81</v>
      </c>
      <c r="B39" s="126" t="s">
        <v>324</v>
      </c>
      <c r="C39" s="128">
        <v>0</v>
      </c>
      <c r="D39" s="128">
        <v>0</v>
      </c>
      <c r="E39" s="128">
        <v>0</v>
      </c>
      <c r="F39" s="128">
        <v>0</v>
      </c>
      <c r="G39" s="128">
        <v>1730.1000000000001</v>
      </c>
      <c r="H39" s="128">
        <v>1730.1000000000001</v>
      </c>
      <c r="I39" s="128">
        <v>3460.2000000000003</v>
      </c>
      <c r="J39" s="128">
        <v>3460</v>
      </c>
      <c r="K39" s="128">
        <v>5190.3</v>
      </c>
      <c r="L39" s="128">
        <v>5190.3</v>
      </c>
      <c r="M39" s="128">
        <v>5190.3</v>
      </c>
      <c r="N39" s="128">
        <v>5190.3</v>
      </c>
      <c r="O39" s="128">
        <v>5190.3</v>
      </c>
      <c r="P39" s="128">
        <v>5190.3</v>
      </c>
      <c r="Q39" s="128">
        <v>5190.3</v>
      </c>
      <c r="R39" s="128">
        <v>5190.3</v>
      </c>
      <c r="S39" s="128">
        <v>5190.3</v>
      </c>
      <c r="T39" s="128">
        <v>5190.3</v>
      </c>
      <c r="U39" s="128">
        <v>5190.3</v>
      </c>
      <c r="V39" s="128">
        <v>5190.3</v>
      </c>
      <c r="W39" s="128">
        <v>5190.3</v>
      </c>
      <c r="X39" s="128">
        <v>5190.3</v>
      </c>
      <c r="Y39" s="128">
        <v>5190.3</v>
      </c>
      <c r="Z39" s="128">
        <v>5190.3</v>
      </c>
      <c r="AA39" s="128">
        <v>5190.3</v>
      </c>
      <c r="AB39" s="128">
        <v>5190.3</v>
      </c>
      <c r="AC39" s="128">
        <v>5190.3</v>
      </c>
    </row>
    <row r="41" spans="1:29" x14ac:dyDescent="0.25">
      <c r="A41" s="74" t="s">
        <v>193</v>
      </c>
      <c r="C41" s="127">
        <v>2024</v>
      </c>
      <c r="D41" s="127">
        <v>2025</v>
      </c>
      <c r="E41" s="127">
        <v>2026</v>
      </c>
      <c r="F41" s="127">
        <v>2027</v>
      </c>
      <c r="G41" s="127">
        <v>2028</v>
      </c>
      <c r="H41" s="127">
        <v>2029</v>
      </c>
      <c r="I41" s="127">
        <v>2030</v>
      </c>
      <c r="J41" s="127">
        <v>2031</v>
      </c>
      <c r="K41" s="127">
        <v>2032</v>
      </c>
      <c r="L41" s="127">
        <v>2033</v>
      </c>
      <c r="M41" s="127">
        <v>2034</v>
      </c>
      <c r="N41" s="127">
        <v>2035</v>
      </c>
      <c r="O41" s="127">
        <v>2036</v>
      </c>
      <c r="P41" s="127">
        <v>2037</v>
      </c>
      <c r="Q41" s="127">
        <v>2038</v>
      </c>
      <c r="R41" s="127">
        <v>2039</v>
      </c>
      <c r="S41" s="127">
        <v>2040</v>
      </c>
      <c r="T41" s="127">
        <v>2041</v>
      </c>
      <c r="U41" s="127">
        <v>2042</v>
      </c>
      <c r="V41" s="127">
        <v>2043</v>
      </c>
      <c r="W41" s="127">
        <v>2044</v>
      </c>
      <c r="X41" s="127">
        <v>2045</v>
      </c>
      <c r="Y41" s="127">
        <v>2046</v>
      </c>
      <c r="Z41" s="127">
        <v>2047</v>
      </c>
      <c r="AA41" s="127">
        <v>2048</v>
      </c>
      <c r="AB41" s="127">
        <v>2049</v>
      </c>
      <c r="AC41" s="127">
        <v>2050</v>
      </c>
    </row>
    <row r="42" spans="1:29" x14ac:dyDescent="0.25">
      <c r="A42" s="126" t="s">
        <v>190</v>
      </c>
      <c r="B42" s="126" t="s">
        <v>324</v>
      </c>
      <c r="C42" s="128">
        <v>174.380483226764</v>
      </c>
      <c r="D42" s="128">
        <v>349.97130141349771</v>
      </c>
      <c r="E42" s="128">
        <v>527.10239397828525</v>
      </c>
      <c r="F42" s="128">
        <v>705.64399885902856</v>
      </c>
      <c r="G42" s="128">
        <v>886.02757823056891</v>
      </c>
      <c r="H42" s="128">
        <v>1067.7846463258845</v>
      </c>
      <c r="I42" s="128">
        <v>1251.2868334854406</v>
      </c>
      <c r="J42" s="128">
        <v>1435.8221864268003</v>
      </c>
      <c r="K42" s="128">
        <v>1621.5186309519625</v>
      </c>
      <c r="L42" s="128">
        <v>1807.2744426826578</v>
      </c>
      <c r="M42" s="128">
        <v>1821.1320272892358</v>
      </c>
      <c r="N42" s="128">
        <v>1835.2336137033085</v>
      </c>
      <c r="O42" s="128">
        <v>1849.2069499750053</v>
      </c>
      <c r="P42" s="128">
        <v>1864.5787427688388</v>
      </c>
      <c r="Q42" s="128">
        <v>1879.1918831239968</v>
      </c>
      <c r="R42" s="128">
        <v>1893.1744545360441</v>
      </c>
      <c r="S42" s="128">
        <v>1906.2807960746591</v>
      </c>
      <c r="T42" s="128">
        <v>1917.8843209083586</v>
      </c>
      <c r="U42" s="128">
        <v>1928.4402592683271</v>
      </c>
      <c r="V42" s="128">
        <v>1938.8536921073683</v>
      </c>
      <c r="W42" s="128">
        <v>1947.985004464738</v>
      </c>
      <c r="X42" s="128">
        <v>1955.3973334978175</v>
      </c>
      <c r="Y42" s="128">
        <v>1965.7455505636935</v>
      </c>
      <c r="Z42" s="128">
        <v>1974.7672758038659</v>
      </c>
      <c r="AA42" s="128">
        <v>1983.6941616096829</v>
      </c>
      <c r="AB42" s="128">
        <v>1993.3870323146475</v>
      </c>
      <c r="AC42" s="128">
        <v>2002.7749639191534</v>
      </c>
    </row>
    <row r="43" spans="1:29" x14ac:dyDescent="0.25">
      <c r="A43" s="126" t="s">
        <v>191</v>
      </c>
      <c r="B43" s="126" t="s">
        <v>324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</row>
    <row r="44" spans="1:29" x14ac:dyDescent="0.25">
      <c r="A44" s="126" t="s">
        <v>145</v>
      </c>
      <c r="B44" s="126" t="s">
        <v>324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</row>
    <row r="45" spans="1:29" x14ac:dyDescent="0.25">
      <c r="A45" s="126" t="s">
        <v>35</v>
      </c>
      <c r="B45" s="126" t="s">
        <v>324</v>
      </c>
      <c r="C45" s="132">
        <v>293.60325573529047</v>
      </c>
      <c r="D45" s="132">
        <v>948.16912112028399</v>
      </c>
      <c r="E45" s="132">
        <v>1705.598064651329</v>
      </c>
      <c r="F45" s="132">
        <v>2542.9344650825542</v>
      </c>
      <c r="G45" s="132">
        <v>3343.071218154018</v>
      </c>
      <c r="H45" s="132">
        <v>4355.6409201860915</v>
      </c>
      <c r="I45" s="132">
        <v>5455.9924903473593</v>
      </c>
      <c r="J45" s="132">
        <v>6406.1042989603811</v>
      </c>
      <c r="K45" s="132">
        <v>7636.8240385294084</v>
      </c>
      <c r="L45" s="132">
        <v>8924.2151101349991</v>
      </c>
      <c r="M45" s="132">
        <v>9692.7409395795366</v>
      </c>
      <c r="N45" s="132">
        <v>10201.920252396834</v>
      </c>
      <c r="O45" s="132">
        <v>10709.147937013937</v>
      </c>
      <c r="P45" s="132">
        <v>11316.684419260979</v>
      </c>
      <c r="Q45" s="132">
        <v>12022.462114750066</v>
      </c>
      <c r="R45" s="132">
        <v>12707.898010129262</v>
      </c>
      <c r="S45" s="132">
        <v>13359.359060024177</v>
      </c>
      <c r="T45" s="132">
        <v>13944.3713910927</v>
      </c>
      <c r="U45" s="132">
        <v>14421.232806738903</v>
      </c>
      <c r="V45" s="132">
        <v>14897.899891936982</v>
      </c>
      <c r="W45" s="132">
        <v>15486.657252638961</v>
      </c>
      <c r="X45" s="132">
        <v>16065.228011363964</v>
      </c>
      <c r="Y45" s="132">
        <v>16586.343761566321</v>
      </c>
      <c r="Z45" s="132">
        <v>17074.88298997916</v>
      </c>
      <c r="AA45" s="132">
        <v>17502.616451124959</v>
      </c>
      <c r="AB45" s="132">
        <v>17889.53847605543</v>
      </c>
      <c r="AC45" s="132">
        <v>18250.64733944145</v>
      </c>
    </row>
    <row r="46" spans="1:29" x14ac:dyDescent="0.25">
      <c r="A46" s="126" t="s">
        <v>192</v>
      </c>
      <c r="B46" s="126" t="s">
        <v>324</v>
      </c>
      <c r="C46" s="126">
        <v>1504</v>
      </c>
      <c r="D46" s="126">
        <v>1871</v>
      </c>
      <c r="E46" s="126">
        <v>1941</v>
      </c>
      <c r="F46" s="126">
        <v>2023</v>
      </c>
      <c r="G46" s="126">
        <v>2098</v>
      </c>
      <c r="H46" s="126">
        <v>2276</v>
      </c>
      <c r="I46" s="126">
        <v>2340</v>
      </c>
      <c r="J46" s="126">
        <v>2340</v>
      </c>
      <c r="K46" s="126">
        <v>2340</v>
      </c>
      <c r="L46" s="126">
        <v>2440</v>
      </c>
      <c r="M46" s="126">
        <v>2440</v>
      </c>
      <c r="N46" s="126">
        <v>2440</v>
      </c>
      <c r="O46" s="126">
        <v>2440</v>
      </c>
      <c r="P46" s="126">
        <v>2540</v>
      </c>
      <c r="Q46" s="126">
        <v>2540</v>
      </c>
      <c r="R46" s="126">
        <v>2540</v>
      </c>
      <c r="S46" s="126">
        <v>13460</v>
      </c>
      <c r="T46" s="126">
        <v>14480</v>
      </c>
      <c r="U46" s="126">
        <v>14400</v>
      </c>
      <c r="V46" s="126">
        <v>14330</v>
      </c>
      <c r="W46" s="126">
        <v>14260</v>
      </c>
      <c r="X46" s="126">
        <v>14290</v>
      </c>
      <c r="Y46" s="126">
        <v>14220</v>
      </c>
      <c r="Z46" s="126">
        <v>14160</v>
      </c>
      <c r="AA46" s="126">
        <v>14100</v>
      </c>
      <c r="AB46" s="126">
        <v>14140</v>
      </c>
      <c r="AC46" s="126">
        <v>14080</v>
      </c>
    </row>
    <row r="47" spans="1:29" x14ac:dyDescent="0.25">
      <c r="A47" s="126" t="s">
        <v>81</v>
      </c>
      <c r="B47" s="126" t="s">
        <v>324</v>
      </c>
      <c r="C47" s="128">
        <v>0</v>
      </c>
      <c r="D47" s="128">
        <v>0</v>
      </c>
      <c r="E47" s="128">
        <v>0</v>
      </c>
      <c r="F47" s="128">
        <v>0</v>
      </c>
      <c r="G47" s="128">
        <v>1730.1000000000001</v>
      </c>
      <c r="H47" s="128">
        <v>1730.1000000000001</v>
      </c>
      <c r="I47" s="128">
        <v>3460.2000000000003</v>
      </c>
      <c r="J47" s="128">
        <v>3460</v>
      </c>
      <c r="K47" s="128">
        <v>5190.3</v>
      </c>
      <c r="L47" s="128">
        <v>5190.3</v>
      </c>
      <c r="M47" s="128">
        <v>5190.3</v>
      </c>
      <c r="N47" s="128">
        <v>5190.3</v>
      </c>
      <c r="O47" s="128">
        <v>5190.3</v>
      </c>
      <c r="P47" s="128">
        <v>5190.3</v>
      </c>
      <c r="Q47" s="128">
        <v>5190.3</v>
      </c>
      <c r="R47" s="128">
        <v>5190.3</v>
      </c>
      <c r="S47" s="128">
        <v>5190.3</v>
      </c>
      <c r="T47" s="128">
        <v>5190.3</v>
      </c>
      <c r="U47" s="128">
        <v>5190.3</v>
      </c>
      <c r="V47" s="128">
        <v>5190.3</v>
      </c>
      <c r="W47" s="128">
        <v>5190.3</v>
      </c>
      <c r="X47" s="128">
        <v>5190.3</v>
      </c>
      <c r="Y47" s="128">
        <v>5190.3</v>
      </c>
      <c r="Z47" s="128">
        <v>5190.3</v>
      </c>
      <c r="AA47" s="128">
        <v>5190.3</v>
      </c>
      <c r="AB47" s="128">
        <v>5190.3</v>
      </c>
      <c r="AC47" s="128">
        <v>5190.3</v>
      </c>
    </row>
    <row r="49" spans="1:29" x14ac:dyDescent="0.25">
      <c r="A49" s="74" t="s">
        <v>160</v>
      </c>
      <c r="C49" s="127">
        <v>2024</v>
      </c>
      <c r="D49" s="127">
        <v>2025</v>
      </c>
      <c r="E49" s="127">
        <v>2026</v>
      </c>
      <c r="F49" s="127">
        <v>2027</v>
      </c>
      <c r="G49" s="127">
        <v>2028</v>
      </c>
      <c r="H49" s="127">
        <v>2029</v>
      </c>
      <c r="I49" s="127">
        <v>2030</v>
      </c>
      <c r="J49" s="127">
        <v>2031</v>
      </c>
      <c r="K49" s="127">
        <v>2032</v>
      </c>
      <c r="L49" s="127">
        <v>2033</v>
      </c>
      <c r="M49" s="127">
        <v>2034</v>
      </c>
      <c r="N49" s="127">
        <v>2035</v>
      </c>
      <c r="O49" s="127">
        <v>2036</v>
      </c>
      <c r="P49" s="127">
        <v>2037</v>
      </c>
      <c r="Q49" s="127">
        <v>2038</v>
      </c>
      <c r="R49" s="127">
        <v>2039</v>
      </c>
      <c r="S49" s="127">
        <v>2040</v>
      </c>
      <c r="T49" s="127">
        <v>2041</v>
      </c>
      <c r="U49" s="127">
        <v>2042</v>
      </c>
      <c r="V49" s="127">
        <v>2043</v>
      </c>
      <c r="W49" s="127">
        <v>2044</v>
      </c>
      <c r="X49" s="127">
        <v>2045</v>
      </c>
      <c r="Y49" s="127">
        <v>2046</v>
      </c>
      <c r="Z49" s="127">
        <v>2047</v>
      </c>
      <c r="AA49" s="127">
        <v>2048</v>
      </c>
      <c r="AB49" s="127">
        <v>2049</v>
      </c>
      <c r="AC49" s="127">
        <v>2050</v>
      </c>
    </row>
    <row r="50" spans="1:29" x14ac:dyDescent="0.25">
      <c r="A50" s="126" t="s">
        <v>190</v>
      </c>
      <c r="B50" s="126" t="s">
        <v>324</v>
      </c>
      <c r="C50" s="128">
        <v>174.380483226764</v>
      </c>
      <c r="D50" s="128">
        <v>349.97130141349771</v>
      </c>
      <c r="E50" s="128">
        <v>527.10239397828525</v>
      </c>
      <c r="F50" s="128">
        <v>705.64399885902856</v>
      </c>
      <c r="G50" s="128">
        <v>886.02757823056891</v>
      </c>
      <c r="H50" s="128">
        <v>1067.7846463258845</v>
      </c>
      <c r="I50" s="128">
        <v>1251.2868334854406</v>
      </c>
      <c r="J50" s="128">
        <v>1435.8221864268003</v>
      </c>
      <c r="K50" s="128">
        <v>1621.5186309519625</v>
      </c>
      <c r="L50" s="128">
        <v>1807.2744426826578</v>
      </c>
      <c r="M50" s="128">
        <v>1821.1320272892358</v>
      </c>
      <c r="N50" s="128">
        <v>1835.2336137033085</v>
      </c>
      <c r="O50" s="128">
        <v>1849.2069499750053</v>
      </c>
      <c r="P50" s="128">
        <v>1864.5787427688388</v>
      </c>
      <c r="Q50" s="128">
        <v>1879.1918831239968</v>
      </c>
      <c r="R50" s="128">
        <v>1893.1744545360441</v>
      </c>
      <c r="S50" s="128">
        <v>1906.2807960746591</v>
      </c>
      <c r="T50" s="128">
        <v>1917.8843209083586</v>
      </c>
      <c r="U50" s="128">
        <v>1928.4402592683271</v>
      </c>
      <c r="V50" s="128">
        <v>1938.8536921073683</v>
      </c>
      <c r="W50" s="128">
        <v>1947.985004464738</v>
      </c>
      <c r="X50" s="128">
        <v>1955.3973334978175</v>
      </c>
      <c r="Y50" s="128">
        <v>1965.7455505636935</v>
      </c>
      <c r="Z50" s="128">
        <v>1974.7672758038659</v>
      </c>
      <c r="AA50" s="128">
        <v>1983.6941616096829</v>
      </c>
      <c r="AB50" s="128">
        <v>1993.3870323146475</v>
      </c>
      <c r="AC50" s="128">
        <v>2002.7749639191534</v>
      </c>
    </row>
    <row r="51" spans="1:29" x14ac:dyDescent="0.25">
      <c r="A51" s="126" t="s">
        <v>191</v>
      </c>
      <c r="B51" s="126" t="s">
        <v>324</v>
      </c>
      <c r="C51" s="128">
        <v>65.650049713164933</v>
      </c>
      <c r="D51" s="128">
        <v>199.32407000670682</v>
      </c>
      <c r="E51" s="128">
        <v>338.68528494211427</v>
      </c>
      <c r="F51" s="128">
        <v>504.77310197237443</v>
      </c>
      <c r="G51" s="128">
        <v>677.36155648601414</v>
      </c>
      <c r="H51" s="128">
        <v>863.67550023950071</v>
      </c>
      <c r="I51" s="128">
        <v>1073.3334648272416</v>
      </c>
      <c r="J51" s="128">
        <v>1303.1513712661695</v>
      </c>
      <c r="K51" s="128">
        <v>1552.752602174616</v>
      </c>
      <c r="L51" s="128">
        <v>1825.6327169449105</v>
      </c>
      <c r="M51" s="128">
        <v>2120.4622704681392</v>
      </c>
      <c r="N51" s="128">
        <v>2426.5832468612502</v>
      </c>
      <c r="O51" s="128">
        <v>2740.9280251334872</v>
      </c>
      <c r="P51" s="128">
        <v>3066.8767275989385</v>
      </c>
      <c r="Q51" s="128">
        <v>3400.1465101865933</v>
      </c>
      <c r="R51" s="128">
        <v>3737.5460407205578</v>
      </c>
      <c r="S51" s="128">
        <v>4080.2604424024021</v>
      </c>
      <c r="T51" s="128">
        <v>4428.4881185620461</v>
      </c>
      <c r="U51" s="128">
        <v>4785.0453064530211</v>
      </c>
      <c r="V51" s="128">
        <v>5140.2687821623149</v>
      </c>
      <c r="W51" s="128">
        <v>5493.0177591996471</v>
      </c>
      <c r="X51" s="128">
        <v>5844.7574922339099</v>
      </c>
      <c r="Y51" s="128">
        <v>6188.8252346116105</v>
      </c>
      <c r="Z51" s="128">
        <v>6535.5003218000893</v>
      </c>
      <c r="AA51" s="128">
        <v>6885.3689726572002</v>
      </c>
      <c r="AB51" s="128">
        <v>7241.0613478526002</v>
      </c>
      <c r="AC51" s="128">
        <v>7604.0024608072308</v>
      </c>
    </row>
    <row r="52" spans="1:29" x14ac:dyDescent="0.25">
      <c r="A52" s="126" t="s">
        <v>145</v>
      </c>
      <c r="B52" s="126" t="s">
        <v>324</v>
      </c>
      <c r="C52" s="132">
        <v>213.62372814140113</v>
      </c>
      <c r="D52" s="132">
        <v>936.45731096265615</v>
      </c>
      <c r="E52" s="132">
        <v>1952.210572546232</v>
      </c>
      <c r="F52" s="132">
        <v>3315.604499580063</v>
      </c>
      <c r="G52" s="132">
        <v>5094.3750518658135</v>
      </c>
      <c r="H52" s="132">
        <v>7284.7957247806744</v>
      </c>
      <c r="I52" s="132">
        <v>9876.632416852819</v>
      </c>
      <c r="J52" s="132">
        <v>12971.434393080224</v>
      </c>
      <c r="K52" s="132">
        <v>16359.457735981878</v>
      </c>
      <c r="L52" s="132">
        <v>19912.572686735632</v>
      </c>
      <c r="M52" s="132">
        <v>23705.32589923358</v>
      </c>
      <c r="N52" s="132">
        <v>27698.560983489471</v>
      </c>
      <c r="O52" s="132">
        <v>31727.870889266469</v>
      </c>
      <c r="P52" s="132">
        <v>35765.260737854915</v>
      </c>
      <c r="Q52" s="132">
        <v>39495.043339461998</v>
      </c>
      <c r="R52" s="132">
        <v>43081.551024355023</v>
      </c>
      <c r="S52" s="132">
        <v>46597.823522016479</v>
      </c>
      <c r="T52" s="132">
        <v>49917.946259255717</v>
      </c>
      <c r="U52" s="132">
        <v>52834.082234810739</v>
      </c>
      <c r="V52" s="132">
        <v>55489.407897942692</v>
      </c>
      <c r="W52" s="132">
        <v>58535.223121862742</v>
      </c>
      <c r="X52" s="132">
        <v>60945.609765782283</v>
      </c>
      <c r="Y52" s="132">
        <v>62923.416626832353</v>
      </c>
      <c r="Z52" s="132">
        <v>64840.668445772528</v>
      </c>
      <c r="AA52" s="132">
        <v>66528.797506783332</v>
      </c>
      <c r="AB52" s="132">
        <v>68033.224237805625</v>
      </c>
      <c r="AC52" s="132">
        <v>69317.675110493976</v>
      </c>
    </row>
    <row r="53" spans="1:29" x14ac:dyDescent="0.25">
      <c r="A53" s="126" t="s">
        <v>35</v>
      </c>
      <c r="B53" s="126" t="s">
        <v>324</v>
      </c>
      <c r="C53" s="132">
        <v>242.72947891322821</v>
      </c>
      <c r="D53" s="132">
        <v>769.6077436485873</v>
      </c>
      <c r="E53" s="132">
        <v>1364.8498181817606</v>
      </c>
      <c r="F53" s="132">
        <v>2003.7317301245721</v>
      </c>
      <c r="G53" s="132">
        <v>2564.3937124891645</v>
      </c>
      <c r="H53" s="132">
        <v>3301.6555727042232</v>
      </c>
      <c r="I53" s="132">
        <v>4088.8144569565347</v>
      </c>
      <c r="J53" s="132">
        <v>4681.0128650606202</v>
      </c>
      <c r="K53" s="132">
        <v>5527.6446715251632</v>
      </c>
      <c r="L53" s="132">
        <v>6431.0051186918772</v>
      </c>
      <c r="M53" s="132">
        <v>6845.7579010799636</v>
      </c>
      <c r="N53" s="132">
        <v>7027.7087110588946</v>
      </c>
      <c r="O53" s="132">
        <v>7199.6564734217682</v>
      </c>
      <c r="P53" s="132">
        <v>7360.1147610125508</v>
      </c>
      <c r="Q53" s="132">
        <v>7507.8096168385964</v>
      </c>
      <c r="R53" s="132">
        <v>7657.695009887042</v>
      </c>
      <c r="S53" s="132">
        <v>7810.4176510361685</v>
      </c>
      <c r="T53" s="132">
        <v>7950.1834137319902</v>
      </c>
      <c r="U53" s="132">
        <v>8053.3132998504771</v>
      </c>
      <c r="V53" s="132">
        <v>8163.1433701437963</v>
      </c>
      <c r="W53" s="132">
        <v>8305.3448018752315</v>
      </c>
      <c r="X53" s="132">
        <v>8418.4742226779017</v>
      </c>
      <c r="Y53" s="132">
        <v>8531.0472124509324</v>
      </c>
      <c r="Z53" s="132">
        <v>8644.5276362565892</v>
      </c>
      <c r="AA53" s="132">
        <v>8730.7512254989851</v>
      </c>
      <c r="AB53" s="132">
        <v>8805.571563679001</v>
      </c>
      <c r="AC53" s="132">
        <v>8873.2375291395147</v>
      </c>
    </row>
    <row r="54" spans="1:29" x14ac:dyDescent="0.25">
      <c r="A54" s="126" t="s">
        <v>192</v>
      </c>
      <c r="B54" s="126" t="s">
        <v>324</v>
      </c>
      <c r="C54" s="128">
        <v>1504</v>
      </c>
      <c r="D54" s="128">
        <v>1871</v>
      </c>
      <c r="E54" s="128">
        <v>1941</v>
      </c>
      <c r="F54" s="128">
        <v>2023</v>
      </c>
      <c r="G54" s="128">
        <v>2098</v>
      </c>
      <c r="H54" s="128">
        <v>2276</v>
      </c>
      <c r="I54" s="128">
        <v>2340</v>
      </c>
      <c r="J54" s="128">
        <v>2340</v>
      </c>
      <c r="K54" s="128">
        <v>2340</v>
      </c>
      <c r="L54" s="128">
        <v>2440</v>
      </c>
      <c r="M54" s="128">
        <v>2440</v>
      </c>
      <c r="N54" s="128">
        <v>2440</v>
      </c>
      <c r="O54" s="128">
        <v>2440</v>
      </c>
      <c r="P54" s="128">
        <v>2540</v>
      </c>
      <c r="Q54" s="128">
        <v>2540</v>
      </c>
      <c r="R54" s="128">
        <v>2540</v>
      </c>
      <c r="S54" s="128">
        <v>2460</v>
      </c>
      <c r="T54" s="128">
        <v>2480</v>
      </c>
      <c r="U54" s="128">
        <v>2400</v>
      </c>
      <c r="V54" s="128">
        <v>2330</v>
      </c>
      <c r="W54" s="128">
        <v>2260</v>
      </c>
      <c r="X54" s="128">
        <v>2290</v>
      </c>
      <c r="Y54" s="128">
        <v>2220</v>
      </c>
      <c r="Z54" s="128">
        <v>2160</v>
      </c>
      <c r="AA54" s="128">
        <v>2100</v>
      </c>
      <c r="AB54" s="128">
        <v>2140</v>
      </c>
      <c r="AC54" s="128">
        <v>2080</v>
      </c>
    </row>
    <row r="55" spans="1:29" x14ac:dyDescent="0.25">
      <c r="A55" s="126" t="s">
        <v>81</v>
      </c>
      <c r="B55" s="126" t="s">
        <v>324</v>
      </c>
      <c r="C55" s="128">
        <v>0</v>
      </c>
      <c r="D55" s="128">
        <v>0</v>
      </c>
      <c r="E55" s="128">
        <v>0</v>
      </c>
      <c r="F55" s="128">
        <v>0</v>
      </c>
      <c r="G55" s="128">
        <v>1730.1000000000001</v>
      </c>
      <c r="H55" s="128">
        <v>1730.1000000000001</v>
      </c>
      <c r="I55" s="128">
        <v>3460.2000000000003</v>
      </c>
      <c r="J55" s="128">
        <v>3460</v>
      </c>
      <c r="K55" s="128">
        <v>5190.3</v>
      </c>
      <c r="L55" s="128">
        <v>5190.3</v>
      </c>
      <c r="M55" s="128">
        <v>5190.3</v>
      </c>
      <c r="N55" s="128">
        <v>5190.3</v>
      </c>
      <c r="O55" s="128">
        <v>5190.3</v>
      </c>
      <c r="P55" s="128">
        <v>5190.3</v>
      </c>
      <c r="Q55" s="128">
        <v>5190.3</v>
      </c>
      <c r="R55" s="128">
        <v>5190.3</v>
      </c>
      <c r="S55" s="128">
        <v>5190.3</v>
      </c>
      <c r="T55" s="128">
        <v>5190.3</v>
      </c>
      <c r="U55" s="128">
        <v>5190.3</v>
      </c>
      <c r="V55" s="128">
        <v>5190.3</v>
      </c>
      <c r="W55" s="128">
        <v>5190.3</v>
      </c>
      <c r="X55" s="128">
        <v>5190.3</v>
      </c>
      <c r="Y55" s="128">
        <v>5190.3</v>
      </c>
      <c r="Z55" s="128">
        <v>5190.3</v>
      </c>
      <c r="AA55" s="128">
        <v>5190.3</v>
      </c>
      <c r="AB55" s="128">
        <v>5190.3</v>
      </c>
      <c r="AC55" s="128">
        <v>5190.3</v>
      </c>
    </row>
    <row r="57" spans="1:29" x14ac:dyDescent="0.25">
      <c r="A57" s="74" t="s">
        <v>194</v>
      </c>
      <c r="C57" s="127">
        <v>2024</v>
      </c>
      <c r="D57" s="127">
        <v>2025</v>
      </c>
      <c r="E57" s="127">
        <v>2026</v>
      </c>
      <c r="F57" s="127">
        <v>2027</v>
      </c>
      <c r="G57" s="127">
        <v>2028</v>
      </c>
      <c r="H57" s="127">
        <v>2029</v>
      </c>
      <c r="I57" s="127">
        <v>2030</v>
      </c>
      <c r="J57" s="127">
        <v>2031</v>
      </c>
      <c r="K57" s="127">
        <v>2032</v>
      </c>
      <c r="L57" s="127">
        <v>2033</v>
      </c>
      <c r="M57" s="127">
        <v>2034</v>
      </c>
      <c r="N57" s="127">
        <v>2035</v>
      </c>
      <c r="O57" s="127">
        <v>2036</v>
      </c>
      <c r="P57" s="127">
        <v>2037</v>
      </c>
      <c r="Q57" s="127">
        <v>2038</v>
      </c>
      <c r="R57" s="127">
        <v>2039</v>
      </c>
      <c r="S57" s="127">
        <v>2040</v>
      </c>
      <c r="T57" s="127">
        <v>2041</v>
      </c>
      <c r="U57" s="127">
        <v>2042</v>
      </c>
      <c r="V57" s="127">
        <v>2043</v>
      </c>
      <c r="W57" s="127">
        <v>2044</v>
      </c>
      <c r="X57" s="127">
        <v>2045</v>
      </c>
      <c r="Y57" s="127">
        <v>2046</v>
      </c>
      <c r="Z57" s="127">
        <v>2047</v>
      </c>
      <c r="AA57" s="127">
        <v>2048</v>
      </c>
      <c r="AB57" s="127">
        <v>2049</v>
      </c>
      <c r="AC57" s="127">
        <v>2050</v>
      </c>
    </row>
    <row r="58" spans="1:29" x14ac:dyDescent="0.25">
      <c r="A58" s="126" t="s">
        <v>190</v>
      </c>
      <c r="B58" s="126" t="s">
        <v>324</v>
      </c>
      <c r="C58" s="128">
        <v>174.380483226764</v>
      </c>
      <c r="D58" s="128">
        <v>349.97130141349771</v>
      </c>
      <c r="E58" s="128">
        <v>527.10239397828525</v>
      </c>
      <c r="F58" s="128">
        <v>705.64399885902856</v>
      </c>
      <c r="G58" s="128">
        <v>886.02757823056891</v>
      </c>
      <c r="H58" s="128">
        <v>1067.7846463258845</v>
      </c>
      <c r="I58" s="128">
        <v>1251.2868334854406</v>
      </c>
      <c r="J58" s="128">
        <v>1435.8221864268003</v>
      </c>
      <c r="K58" s="128">
        <v>1621.5186309519625</v>
      </c>
      <c r="L58" s="128">
        <v>1807.2744426826578</v>
      </c>
      <c r="M58" s="128">
        <v>1821.1320272892358</v>
      </c>
      <c r="N58" s="128">
        <v>1835.2336137033085</v>
      </c>
      <c r="O58" s="128">
        <v>1849.2069499750053</v>
      </c>
      <c r="P58" s="128">
        <v>1864.5787427688388</v>
      </c>
      <c r="Q58" s="128">
        <v>1879.1918831239968</v>
      </c>
      <c r="R58" s="128">
        <v>1893.1744545360441</v>
      </c>
      <c r="S58" s="128">
        <v>1906.2807960746591</v>
      </c>
      <c r="T58" s="128">
        <v>1917.8843209083586</v>
      </c>
      <c r="U58" s="128">
        <v>1928.4402592683271</v>
      </c>
      <c r="V58" s="128">
        <v>1938.8536921073683</v>
      </c>
      <c r="W58" s="128">
        <v>1947.985004464738</v>
      </c>
      <c r="X58" s="128">
        <v>1955.3973334978175</v>
      </c>
      <c r="Y58" s="128">
        <v>1965.7455505636935</v>
      </c>
      <c r="Z58" s="128">
        <v>1974.7672758038659</v>
      </c>
      <c r="AA58" s="128">
        <v>1983.6941616096829</v>
      </c>
      <c r="AB58" s="128">
        <v>1993.3870323146475</v>
      </c>
      <c r="AC58" s="128">
        <v>2002.7749639191534</v>
      </c>
    </row>
    <row r="59" spans="1:29" x14ac:dyDescent="0.25">
      <c r="A59" s="126" t="s">
        <v>191</v>
      </c>
      <c r="B59" s="126" t="s">
        <v>324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</row>
    <row r="60" spans="1:29" x14ac:dyDescent="0.25">
      <c r="A60" s="126" t="s">
        <v>145</v>
      </c>
      <c r="B60" s="126" t="s">
        <v>324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</row>
    <row r="61" spans="1:29" x14ac:dyDescent="0.25">
      <c r="A61" s="126" t="s">
        <v>35</v>
      </c>
      <c r="B61" s="126" t="s">
        <v>324</v>
      </c>
      <c r="C61" s="132">
        <v>279.8397659555792</v>
      </c>
      <c r="D61" s="132">
        <v>901.27945012305986</v>
      </c>
      <c r="E61" s="132">
        <v>1623.5806672632229</v>
      </c>
      <c r="F61" s="132">
        <v>2416.7819073301011</v>
      </c>
      <c r="G61" s="132">
        <v>3159.1110645996746</v>
      </c>
      <c r="H61" s="132">
        <v>4108.9877848344513</v>
      </c>
      <c r="I61" s="132">
        <v>5139.0611213557786</v>
      </c>
      <c r="J61" s="132">
        <v>6004.9369854600063</v>
      </c>
      <c r="K61" s="132">
        <v>7151.2170242044231</v>
      </c>
      <c r="L61" s="132">
        <v>8353.7411807491808</v>
      </c>
      <c r="M61" s="132">
        <v>9044.0513391267159</v>
      </c>
      <c r="N61" s="132">
        <v>9491.8748751620969</v>
      </c>
      <c r="O61" s="132">
        <v>9937.1963783445644</v>
      </c>
      <c r="P61" s="132">
        <v>10363.259322996719</v>
      </c>
      <c r="Q61" s="132">
        <v>10762.527584005744</v>
      </c>
      <c r="R61" s="132">
        <v>11175.080069700809</v>
      </c>
      <c r="S61" s="132">
        <v>11587.239260436478</v>
      </c>
      <c r="T61" s="132">
        <v>11965.578914016252</v>
      </c>
      <c r="U61" s="132">
        <v>12277.987555520558</v>
      </c>
      <c r="V61" s="132">
        <v>12618.826406790087</v>
      </c>
      <c r="W61" s="132">
        <v>13092.627419663557</v>
      </c>
      <c r="X61" s="132">
        <v>13580.812116466121</v>
      </c>
      <c r="Y61" s="132">
        <v>14035.269256300791</v>
      </c>
      <c r="Z61" s="132">
        <v>14466.721649200061</v>
      </c>
      <c r="AA61" s="132">
        <v>14844.241747027047</v>
      </c>
      <c r="AB61" s="132">
        <v>15185.288695769541</v>
      </c>
      <c r="AC61" s="132">
        <v>15491.379869924822</v>
      </c>
    </row>
    <row r="62" spans="1:29" x14ac:dyDescent="0.25">
      <c r="A62" s="126" t="s">
        <v>192</v>
      </c>
      <c r="B62" s="126" t="s">
        <v>324</v>
      </c>
      <c r="C62" s="128">
        <v>1504</v>
      </c>
      <c r="D62" s="128">
        <v>1871</v>
      </c>
      <c r="E62" s="128">
        <v>1941</v>
      </c>
      <c r="F62" s="128">
        <v>2023</v>
      </c>
      <c r="G62" s="128">
        <v>2098</v>
      </c>
      <c r="H62" s="128">
        <v>2276</v>
      </c>
      <c r="I62" s="128">
        <v>2340</v>
      </c>
      <c r="J62" s="128">
        <v>2340</v>
      </c>
      <c r="K62" s="128">
        <v>2340</v>
      </c>
      <c r="L62" s="128">
        <v>2440</v>
      </c>
      <c r="M62" s="128">
        <v>2440</v>
      </c>
      <c r="N62" s="128">
        <v>2440</v>
      </c>
      <c r="O62" s="128">
        <v>2440</v>
      </c>
      <c r="P62" s="128">
        <v>2540</v>
      </c>
      <c r="Q62" s="128">
        <v>2540</v>
      </c>
      <c r="R62" s="128">
        <v>2540</v>
      </c>
      <c r="S62" s="128">
        <v>2460</v>
      </c>
      <c r="T62" s="128">
        <v>2480</v>
      </c>
      <c r="U62" s="128">
        <v>2400</v>
      </c>
      <c r="V62" s="128">
        <v>2330</v>
      </c>
      <c r="W62" s="128">
        <v>2260</v>
      </c>
      <c r="X62" s="128">
        <v>2290</v>
      </c>
      <c r="Y62" s="128">
        <v>2220</v>
      </c>
      <c r="Z62" s="128">
        <v>2160</v>
      </c>
      <c r="AA62" s="128">
        <v>2100</v>
      </c>
      <c r="AB62" s="128">
        <v>2140</v>
      </c>
      <c r="AC62" s="128">
        <v>2080</v>
      </c>
    </row>
    <row r="63" spans="1:29" x14ac:dyDescent="0.25">
      <c r="A63" s="126" t="s">
        <v>81</v>
      </c>
      <c r="B63" s="126" t="s">
        <v>324</v>
      </c>
      <c r="C63" s="128">
        <v>0</v>
      </c>
      <c r="D63" s="128">
        <v>0</v>
      </c>
      <c r="E63" s="128">
        <v>0</v>
      </c>
      <c r="F63" s="128">
        <v>0</v>
      </c>
      <c r="G63" s="128">
        <v>1730.1000000000001</v>
      </c>
      <c r="H63" s="128">
        <v>1730.1000000000001</v>
      </c>
      <c r="I63" s="128">
        <v>3460.2000000000003</v>
      </c>
      <c r="J63" s="128">
        <v>3460</v>
      </c>
      <c r="K63" s="128">
        <v>5190.3</v>
      </c>
      <c r="L63" s="128">
        <v>5190.3</v>
      </c>
      <c r="M63" s="128">
        <v>5190.3</v>
      </c>
      <c r="N63" s="128">
        <v>5190.3</v>
      </c>
      <c r="O63" s="128">
        <v>5190.3</v>
      </c>
      <c r="P63" s="128">
        <v>5190.3</v>
      </c>
      <c r="Q63" s="128">
        <v>5190.3</v>
      </c>
      <c r="R63" s="128">
        <v>5190.3</v>
      </c>
      <c r="S63" s="128">
        <v>5190.3</v>
      </c>
      <c r="T63" s="128">
        <v>5190.3</v>
      </c>
      <c r="U63" s="128">
        <v>5190.3</v>
      </c>
      <c r="V63" s="128">
        <v>5190.3</v>
      </c>
      <c r="W63" s="128">
        <v>5190.3</v>
      </c>
      <c r="X63" s="128">
        <v>5190.3</v>
      </c>
      <c r="Y63" s="128">
        <v>5190.3</v>
      </c>
      <c r="Z63" s="128">
        <v>5190.3</v>
      </c>
      <c r="AA63" s="128">
        <v>5190.3</v>
      </c>
      <c r="AB63" s="128">
        <v>5190.3</v>
      </c>
      <c r="AC63" s="128">
        <v>5190.3</v>
      </c>
    </row>
    <row r="65" spans="1:29" x14ac:dyDescent="0.25">
      <c r="A65" s="74" t="s">
        <v>195</v>
      </c>
      <c r="C65" s="127">
        <v>2024</v>
      </c>
      <c r="D65" s="127">
        <v>2025</v>
      </c>
      <c r="E65" s="127">
        <v>2026</v>
      </c>
      <c r="F65" s="127">
        <v>2027</v>
      </c>
      <c r="G65" s="127">
        <v>2028</v>
      </c>
      <c r="H65" s="127">
        <v>2029</v>
      </c>
      <c r="I65" s="127">
        <v>2030</v>
      </c>
      <c r="J65" s="127">
        <v>2031</v>
      </c>
      <c r="K65" s="127">
        <v>2032</v>
      </c>
      <c r="L65" s="127">
        <v>2033</v>
      </c>
      <c r="M65" s="127">
        <v>2034</v>
      </c>
      <c r="N65" s="127">
        <v>2035</v>
      </c>
      <c r="O65" s="127">
        <v>2036</v>
      </c>
      <c r="P65" s="127">
        <v>2037</v>
      </c>
      <c r="Q65" s="127">
        <v>2038</v>
      </c>
      <c r="R65" s="127">
        <v>2039</v>
      </c>
      <c r="S65" s="127">
        <v>2040</v>
      </c>
      <c r="T65" s="127">
        <v>2041</v>
      </c>
      <c r="U65" s="127">
        <v>2042</v>
      </c>
      <c r="V65" s="127">
        <v>2043</v>
      </c>
      <c r="W65" s="127">
        <v>2044</v>
      </c>
      <c r="X65" s="127">
        <v>2045</v>
      </c>
      <c r="Y65" s="127">
        <v>2046</v>
      </c>
      <c r="Z65" s="127">
        <v>2047</v>
      </c>
      <c r="AA65" s="127">
        <v>2048</v>
      </c>
      <c r="AB65" s="127">
        <v>2049</v>
      </c>
      <c r="AC65" s="127">
        <v>2050</v>
      </c>
    </row>
    <row r="66" spans="1:29" x14ac:dyDescent="0.25">
      <c r="A66" s="126" t="s">
        <v>190</v>
      </c>
      <c r="B66" s="126" t="s">
        <v>324</v>
      </c>
      <c r="C66" s="128">
        <v>174.380483226764</v>
      </c>
      <c r="D66" s="128">
        <v>349.97130141349771</v>
      </c>
      <c r="E66" s="128">
        <v>527.10239397828525</v>
      </c>
      <c r="F66" s="128">
        <v>705.64399885902856</v>
      </c>
      <c r="G66" s="128">
        <v>886.02757823056891</v>
      </c>
      <c r="H66" s="128">
        <v>1067.7846463258845</v>
      </c>
      <c r="I66" s="128">
        <v>1251.2868334854406</v>
      </c>
      <c r="J66" s="128">
        <v>1435.8221864268003</v>
      </c>
      <c r="K66" s="128">
        <v>1621.5186309519625</v>
      </c>
      <c r="L66" s="128">
        <v>1807.2744426826578</v>
      </c>
      <c r="M66" s="128">
        <v>1821.1320272892358</v>
      </c>
      <c r="N66" s="128">
        <v>1835.2336137033085</v>
      </c>
      <c r="O66" s="128">
        <v>1849.2069499750053</v>
      </c>
      <c r="P66" s="128">
        <v>1864.5787427688388</v>
      </c>
      <c r="Q66" s="128">
        <v>1879.1918831239968</v>
      </c>
      <c r="R66" s="128">
        <v>1893.1744545360441</v>
      </c>
      <c r="S66" s="128">
        <v>1906.2807960746591</v>
      </c>
      <c r="T66" s="128">
        <v>1917.8843209083586</v>
      </c>
      <c r="U66" s="128">
        <v>1928.4402592683271</v>
      </c>
      <c r="V66" s="128">
        <v>1938.8536921073683</v>
      </c>
      <c r="W66" s="128">
        <v>1947.985004464738</v>
      </c>
      <c r="X66" s="128">
        <v>1955.3973334978175</v>
      </c>
      <c r="Y66" s="128">
        <v>1965.7455505636935</v>
      </c>
      <c r="Z66" s="128">
        <v>1974.7672758038659</v>
      </c>
      <c r="AA66" s="128">
        <v>1983.6941616096829</v>
      </c>
      <c r="AB66" s="128">
        <v>1993.3870323146475</v>
      </c>
      <c r="AC66" s="128">
        <v>2002.7749639191534</v>
      </c>
    </row>
    <row r="67" spans="1:29" x14ac:dyDescent="0.25">
      <c r="A67" s="126" t="s">
        <v>191</v>
      </c>
      <c r="B67" s="126" t="s">
        <v>324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</row>
    <row r="68" spans="1:29" x14ac:dyDescent="0.25">
      <c r="A68" s="126" t="s">
        <v>145</v>
      </c>
      <c r="B68" s="126" t="s">
        <v>324</v>
      </c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</row>
    <row r="69" spans="1:29" x14ac:dyDescent="0.25">
      <c r="A69" s="126" t="s">
        <v>35</v>
      </c>
      <c r="B69" s="126" t="s">
        <v>324</v>
      </c>
      <c r="C69" s="132">
        <v>295.06823222515271</v>
      </c>
      <c r="D69" s="132">
        <v>953.34905996026009</v>
      </c>
      <c r="E69" s="132">
        <v>1714.3873303265018</v>
      </c>
      <c r="F69" s="132">
        <v>2555.2282244534231</v>
      </c>
      <c r="G69" s="132">
        <v>3358.7576887366281</v>
      </c>
      <c r="H69" s="132">
        <v>4374.5975230528247</v>
      </c>
      <c r="I69" s="132">
        <v>5478.0841010362019</v>
      </c>
      <c r="J69" s="132">
        <v>6431.2000460111485</v>
      </c>
      <c r="K69" s="132">
        <v>7664.7708363874972</v>
      </c>
      <c r="L69" s="132">
        <v>8954.8494860640312</v>
      </c>
      <c r="M69" s="132">
        <v>9724.6521047918886</v>
      </c>
      <c r="N69" s="132">
        <v>10233.209035595595</v>
      </c>
      <c r="O69" s="132">
        <v>10739.757596424939</v>
      </c>
      <c r="P69" s="132">
        <v>11346.583156381985</v>
      </c>
      <c r="Q69" s="132">
        <v>12051.603316853978</v>
      </c>
      <c r="R69" s="132">
        <v>12736.215463338212</v>
      </c>
      <c r="S69" s="132">
        <v>13386.790417138211</v>
      </c>
      <c r="T69" s="132">
        <v>13970.857784771637</v>
      </c>
      <c r="U69" s="132">
        <v>14446.723332950714</v>
      </c>
      <c r="V69" s="132">
        <v>14922.345448832863</v>
      </c>
      <c r="W69" s="132">
        <v>15509.887320136153</v>
      </c>
      <c r="X69" s="132">
        <v>16088.482902421743</v>
      </c>
      <c r="Y69" s="132">
        <v>16609.623061632788</v>
      </c>
      <c r="Z69" s="132">
        <v>17098.186336038663</v>
      </c>
      <c r="AA69" s="132">
        <v>17525.943628310582</v>
      </c>
      <c r="AB69" s="132">
        <v>17912.888844211117</v>
      </c>
      <c r="AC69" s="132">
        <v>18274.020249198074</v>
      </c>
    </row>
    <row r="70" spans="1:29" x14ac:dyDescent="0.25">
      <c r="A70" s="126" t="s">
        <v>192</v>
      </c>
      <c r="B70" s="126" t="s">
        <v>324</v>
      </c>
      <c r="C70" s="126">
        <v>1504</v>
      </c>
      <c r="D70" s="126">
        <v>2432</v>
      </c>
      <c r="E70" s="126">
        <v>2504</v>
      </c>
      <c r="F70" s="126">
        <v>2742</v>
      </c>
      <c r="G70" s="126">
        <v>3078</v>
      </c>
      <c r="H70" s="126">
        <v>3277</v>
      </c>
      <c r="I70" s="126">
        <v>3363</v>
      </c>
      <c r="J70" s="126">
        <v>3386</v>
      </c>
      <c r="K70" s="126">
        <v>3409</v>
      </c>
      <c r="L70" s="126">
        <v>3532</v>
      </c>
      <c r="M70" s="126">
        <v>3556</v>
      </c>
      <c r="N70" s="126">
        <v>3581</v>
      </c>
      <c r="O70" s="126">
        <v>3606</v>
      </c>
      <c r="P70" s="126">
        <v>3732</v>
      </c>
      <c r="Q70" s="126">
        <v>3758</v>
      </c>
      <c r="R70" s="126">
        <v>3785</v>
      </c>
      <c r="S70" s="126">
        <v>3732</v>
      </c>
      <c r="T70" s="126">
        <v>3780</v>
      </c>
      <c r="U70" s="126">
        <v>3729</v>
      </c>
      <c r="V70" s="126">
        <v>3688</v>
      </c>
      <c r="W70" s="126">
        <v>3648</v>
      </c>
      <c r="X70" s="126">
        <v>3539</v>
      </c>
      <c r="Y70" s="126">
        <v>3344</v>
      </c>
      <c r="Z70" s="126">
        <v>3172</v>
      </c>
      <c r="AA70" s="126">
        <v>3010</v>
      </c>
      <c r="AB70" s="126">
        <v>2959</v>
      </c>
      <c r="AC70" s="126">
        <v>2817</v>
      </c>
    </row>
    <row r="71" spans="1:29" x14ac:dyDescent="0.25">
      <c r="A71" s="126" t="s">
        <v>81</v>
      </c>
      <c r="B71" s="126" t="s">
        <v>324</v>
      </c>
      <c r="C71" s="128">
        <v>0</v>
      </c>
      <c r="D71" s="128">
        <v>0</v>
      </c>
      <c r="E71" s="128">
        <v>0</v>
      </c>
      <c r="F71" s="128">
        <v>0</v>
      </c>
      <c r="G71" s="128">
        <v>1730.1000000000001</v>
      </c>
      <c r="H71" s="128">
        <v>1730.1000000000001</v>
      </c>
      <c r="I71" s="128">
        <v>3460.2000000000003</v>
      </c>
      <c r="J71" s="128">
        <v>3460</v>
      </c>
      <c r="K71" s="128">
        <v>5190.3</v>
      </c>
      <c r="L71" s="128">
        <v>5190.3</v>
      </c>
      <c r="M71" s="128">
        <v>5190.3</v>
      </c>
      <c r="N71" s="128">
        <v>5190.3</v>
      </c>
      <c r="O71" s="128">
        <v>5190.3</v>
      </c>
      <c r="P71" s="128">
        <v>5190.3</v>
      </c>
      <c r="Q71" s="128">
        <v>5190.3</v>
      </c>
      <c r="R71" s="128">
        <v>5190.3</v>
      </c>
      <c r="S71" s="128">
        <v>5190.3</v>
      </c>
      <c r="T71" s="128">
        <v>5190.3</v>
      </c>
      <c r="U71" s="128">
        <v>5190.3</v>
      </c>
      <c r="V71" s="128">
        <v>5190.3</v>
      </c>
      <c r="W71" s="128">
        <v>5190.3</v>
      </c>
      <c r="X71" s="128">
        <v>5190.3</v>
      </c>
      <c r="Y71" s="128">
        <v>5190.3</v>
      </c>
      <c r="Z71" s="128">
        <v>5190.3</v>
      </c>
      <c r="AA71" s="128">
        <v>5190.3</v>
      </c>
      <c r="AB71" s="128">
        <v>5190.3</v>
      </c>
      <c r="AC71" s="128">
        <v>5190.3</v>
      </c>
    </row>
    <row r="73" spans="1:29" x14ac:dyDescent="0.25">
      <c r="A73" s="74" t="s">
        <v>149</v>
      </c>
      <c r="C73" s="127">
        <v>2024</v>
      </c>
      <c r="D73" s="127">
        <v>2025</v>
      </c>
      <c r="E73" s="127">
        <v>2026</v>
      </c>
      <c r="F73" s="127">
        <v>2027</v>
      </c>
      <c r="G73" s="127">
        <v>2028</v>
      </c>
      <c r="H73" s="127">
        <v>2029</v>
      </c>
      <c r="I73" s="127">
        <v>2030</v>
      </c>
      <c r="J73" s="127">
        <v>2031</v>
      </c>
      <c r="K73" s="127">
        <v>2032</v>
      </c>
      <c r="L73" s="127">
        <v>2033</v>
      </c>
      <c r="M73" s="127">
        <v>2034</v>
      </c>
      <c r="N73" s="127">
        <v>2035</v>
      </c>
      <c r="O73" s="127">
        <v>2036</v>
      </c>
      <c r="P73" s="127">
        <v>2037</v>
      </c>
      <c r="Q73" s="127">
        <v>2038</v>
      </c>
      <c r="R73" s="127">
        <v>2039</v>
      </c>
      <c r="S73" s="127">
        <v>2040</v>
      </c>
      <c r="T73" s="127">
        <v>2041</v>
      </c>
      <c r="U73" s="127">
        <v>2042</v>
      </c>
      <c r="V73" s="127">
        <v>2043</v>
      </c>
      <c r="W73" s="127">
        <v>2044</v>
      </c>
      <c r="X73" s="127">
        <v>2045</v>
      </c>
      <c r="Y73" s="127">
        <v>2046</v>
      </c>
      <c r="Z73" s="127">
        <v>2047</v>
      </c>
      <c r="AA73" s="127">
        <v>2048</v>
      </c>
      <c r="AB73" s="127">
        <v>2049</v>
      </c>
      <c r="AC73" s="127">
        <v>2050</v>
      </c>
    </row>
    <row r="74" spans="1:29" x14ac:dyDescent="0.25">
      <c r="A74" s="126" t="s">
        <v>190</v>
      </c>
      <c r="B74" s="126" t="s">
        <v>324</v>
      </c>
      <c r="C74" s="128">
        <f>C18</f>
        <v>189.12717750787868</v>
      </c>
      <c r="D74" s="128">
        <f t="shared" ref="D74:AC79" si="0">D18</f>
        <v>379.66497267078108</v>
      </c>
      <c r="E74" s="128">
        <f t="shared" si="0"/>
        <v>572.01453808790257</v>
      </c>
      <c r="F74" s="128">
        <f t="shared" si="0"/>
        <v>766.03517180829078</v>
      </c>
      <c r="G74" s="128">
        <f t="shared" si="0"/>
        <v>962.24018010497184</v>
      </c>
      <c r="H74" s="128">
        <f t="shared" si="0"/>
        <v>1160.1132743298679</v>
      </c>
      <c r="I74" s="128">
        <f t="shared" si="0"/>
        <v>1360.1123072776008</v>
      </c>
      <c r="J74" s="128">
        <f t="shared" si="0"/>
        <v>1561.4278443156502</v>
      </c>
      <c r="K74" s="128">
        <f t="shared" si="0"/>
        <v>1764.2024278158146</v>
      </c>
      <c r="L74" s="128">
        <f t="shared" si="0"/>
        <v>1967.1568170955072</v>
      </c>
      <c r="M74" s="128">
        <f t="shared" si="0"/>
        <v>1983.9205736649544</v>
      </c>
      <c r="N74" s="128">
        <f t="shared" si="0"/>
        <v>2001.0097090819584</v>
      </c>
      <c r="O74" s="128">
        <f t="shared" si="0"/>
        <v>2017.9869717303159</v>
      </c>
      <c r="P74" s="128">
        <f t="shared" si="0"/>
        <v>2036.2079032227282</v>
      </c>
      <c r="Q74" s="128">
        <f t="shared" si="0"/>
        <v>2053.5213232511919</v>
      </c>
      <c r="R74" s="128">
        <f t="shared" si="0"/>
        <v>2070.0303601568135</v>
      </c>
      <c r="S74" s="128">
        <f t="shared" si="0"/>
        <v>2085.4572317739967</v>
      </c>
      <c r="T74" s="128">
        <f t="shared" si="0"/>
        <v>2099.0490941531361</v>
      </c>
      <c r="U74" s="128">
        <f t="shared" si="0"/>
        <v>2111.3092647530098</v>
      </c>
      <c r="V74" s="128">
        <f t="shared" si="0"/>
        <v>2123.2218680142469</v>
      </c>
      <c r="W74" s="128">
        <f t="shared" si="0"/>
        <v>2133.5319455170552</v>
      </c>
      <c r="X74" s="128">
        <f t="shared" si="0"/>
        <v>2141.7731894669832</v>
      </c>
      <c r="Y74" s="128">
        <f t="shared" si="0"/>
        <v>2153.485693738467</v>
      </c>
      <c r="Z74" s="128">
        <f t="shared" si="0"/>
        <v>2163.5450090843647</v>
      </c>
      <c r="AA74" s="128">
        <f t="shared" si="0"/>
        <v>2173.4032987402356</v>
      </c>
      <c r="AB74" s="128">
        <f t="shared" si="0"/>
        <v>2184.1355656315354</v>
      </c>
      <c r="AC74" s="128">
        <f t="shared" si="0"/>
        <v>2194.4843476669648</v>
      </c>
    </row>
    <row r="75" spans="1:29" x14ac:dyDescent="0.25">
      <c r="A75" s="126" t="s">
        <v>191</v>
      </c>
      <c r="B75" s="126" t="s">
        <v>324</v>
      </c>
      <c r="C75" s="128">
        <f t="shared" ref="C75:R79" si="1">C19</f>
        <v>0</v>
      </c>
      <c r="D75" s="128">
        <f t="shared" si="1"/>
        <v>0</v>
      </c>
      <c r="E75" s="128">
        <f t="shared" si="1"/>
        <v>0</v>
      </c>
      <c r="F75" s="128">
        <f t="shared" si="1"/>
        <v>0</v>
      </c>
      <c r="G75" s="128">
        <f t="shared" si="1"/>
        <v>0</v>
      </c>
      <c r="H75" s="128">
        <f t="shared" si="1"/>
        <v>0</v>
      </c>
      <c r="I75" s="128">
        <f t="shared" si="1"/>
        <v>0</v>
      </c>
      <c r="J75" s="128">
        <f t="shared" si="1"/>
        <v>0</v>
      </c>
      <c r="K75" s="128">
        <f t="shared" si="1"/>
        <v>0</v>
      </c>
      <c r="L75" s="128">
        <f t="shared" si="1"/>
        <v>0</v>
      </c>
      <c r="M75" s="128">
        <f t="shared" si="1"/>
        <v>0</v>
      </c>
      <c r="N75" s="128">
        <f t="shared" si="1"/>
        <v>0</v>
      </c>
      <c r="O75" s="128">
        <f t="shared" si="1"/>
        <v>0</v>
      </c>
      <c r="P75" s="128">
        <f t="shared" si="1"/>
        <v>0</v>
      </c>
      <c r="Q75" s="128">
        <f t="shared" si="1"/>
        <v>0</v>
      </c>
      <c r="R75" s="128">
        <f t="shared" si="1"/>
        <v>0</v>
      </c>
      <c r="S75" s="128">
        <f t="shared" si="0"/>
        <v>0</v>
      </c>
      <c r="T75" s="128">
        <f t="shared" si="0"/>
        <v>0</v>
      </c>
      <c r="U75" s="128">
        <f t="shared" si="0"/>
        <v>0</v>
      </c>
      <c r="V75" s="128">
        <f t="shared" si="0"/>
        <v>0</v>
      </c>
      <c r="W75" s="128">
        <f t="shared" si="0"/>
        <v>0</v>
      </c>
      <c r="X75" s="128">
        <f t="shared" si="0"/>
        <v>0</v>
      </c>
      <c r="Y75" s="128">
        <f t="shared" si="0"/>
        <v>0</v>
      </c>
      <c r="Z75" s="128">
        <f t="shared" si="0"/>
        <v>0</v>
      </c>
      <c r="AA75" s="128">
        <f t="shared" si="0"/>
        <v>0</v>
      </c>
      <c r="AB75" s="128">
        <f t="shared" si="0"/>
        <v>0</v>
      </c>
      <c r="AC75" s="128">
        <f t="shared" si="0"/>
        <v>0</v>
      </c>
    </row>
    <row r="76" spans="1:29" x14ac:dyDescent="0.25">
      <c r="A76" s="126" t="s">
        <v>145</v>
      </c>
      <c r="B76" s="126" t="s">
        <v>324</v>
      </c>
      <c r="C76" s="128">
        <f t="shared" si="1"/>
        <v>0</v>
      </c>
      <c r="D76" s="128">
        <f t="shared" si="0"/>
        <v>0</v>
      </c>
      <c r="E76" s="128">
        <f t="shared" si="0"/>
        <v>0</v>
      </c>
      <c r="F76" s="128">
        <f t="shared" si="0"/>
        <v>0</v>
      </c>
      <c r="G76" s="128">
        <f t="shared" si="0"/>
        <v>0</v>
      </c>
      <c r="H76" s="128">
        <f t="shared" si="0"/>
        <v>0</v>
      </c>
      <c r="I76" s="128">
        <f t="shared" si="0"/>
        <v>0</v>
      </c>
      <c r="J76" s="128">
        <f t="shared" si="0"/>
        <v>0</v>
      </c>
      <c r="K76" s="128">
        <f t="shared" si="0"/>
        <v>0</v>
      </c>
      <c r="L76" s="128">
        <f t="shared" si="0"/>
        <v>0</v>
      </c>
      <c r="M76" s="128">
        <f t="shared" si="0"/>
        <v>0</v>
      </c>
      <c r="N76" s="128">
        <f t="shared" si="0"/>
        <v>0</v>
      </c>
      <c r="O76" s="128">
        <f t="shared" si="0"/>
        <v>0</v>
      </c>
      <c r="P76" s="128">
        <f t="shared" si="0"/>
        <v>0</v>
      </c>
      <c r="Q76" s="128">
        <f t="shared" si="0"/>
        <v>0</v>
      </c>
      <c r="R76" s="128">
        <f t="shared" si="0"/>
        <v>0</v>
      </c>
      <c r="S76" s="128">
        <f t="shared" si="0"/>
        <v>0</v>
      </c>
      <c r="T76" s="128">
        <f t="shared" si="0"/>
        <v>0</v>
      </c>
      <c r="U76" s="128">
        <f t="shared" si="0"/>
        <v>0</v>
      </c>
      <c r="V76" s="128">
        <f t="shared" si="0"/>
        <v>0</v>
      </c>
      <c r="W76" s="128">
        <f t="shared" si="0"/>
        <v>0</v>
      </c>
      <c r="X76" s="128">
        <f t="shared" si="0"/>
        <v>0</v>
      </c>
      <c r="Y76" s="128">
        <f t="shared" si="0"/>
        <v>0</v>
      </c>
      <c r="Z76" s="128">
        <f t="shared" si="0"/>
        <v>0</v>
      </c>
      <c r="AA76" s="128">
        <f t="shared" si="0"/>
        <v>0</v>
      </c>
      <c r="AB76" s="128">
        <f t="shared" si="0"/>
        <v>0</v>
      </c>
      <c r="AC76" s="128">
        <f t="shared" si="0"/>
        <v>0</v>
      </c>
    </row>
    <row r="77" spans="1:29" x14ac:dyDescent="0.25">
      <c r="A77" s="126" t="s">
        <v>35</v>
      </c>
      <c r="B77" s="126" t="s">
        <v>324</v>
      </c>
      <c r="C77" s="128">
        <f>C61</f>
        <v>279.8397659555792</v>
      </c>
      <c r="D77" s="128">
        <f t="shared" ref="D77:AC77" si="2">D61</f>
        <v>901.27945012305986</v>
      </c>
      <c r="E77" s="128">
        <f t="shared" si="2"/>
        <v>1623.5806672632229</v>
      </c>
      <c r="F77" s="128">
        <f t="shared" si="2"/>
        <v>2416.7819073301011</v>
      </c>
      <c r="G77" s="128">
        <f t="shared" si="2"/>
        <v>3159.1110645996746</v>
      </c>
      <c r="H77" s="128">
        <f t="shared" si="2"/>
        <v>4108.9877848344513</v>
      </c>
      <c r="I77" s="128">
        <f t="shared" si="2"/>
        <v>5139.0611213557786</v>
      </c>
      <c r="J77" s="128">
        <f t="shared" si="2"/>
        <v>6004.9369854600063</v>
      </c>
      <c r="K77" s="128">
        <f t="shared" si="2"/>
        <v>7151.2170242044231</v>
      </c>
      <c r="L77" s="128">
        <f t="shared" si="2"/>
        <v>8353.7411807491808</v>
      </c>
      <c r="M77" s="128">
        <f t="shared" si="2"/>
        <v>9044.0513391267159</v>
      </c>
      <c r="N77" s="128">
        <f t="shared" si="2"/>
        <v>9491.8748751620969</v>
      </c>
      <c r="O77" s="128">
        <f t="shared" si="2"/>
        <v>9937.1963783445644</v>
      </c>
      <c r="P77" s="128">
        <f t="shared" si="2"/>
        <v>10363.259322996719</v>
      </c>
      <c r="Q77" s="128">
        <f t="shared" si="2"/>
        <v>10762.527584005744</v>
      </c>
      <c r="R77" s="128">
        <f t="shared" si="2"/>
        <v>11175.080069700809</v>
      </c>
      <c r="S77" s="128">
        <f t="shared" si="2"/>
        <v>11587.239260436478</v>
      </c>
      <c r="T77" s="128">
        <f t="shared" si="2"/>
        <v>11965.578914016252</v>
      </c>
      <c r="U77" s="128">
        <f t="shared" si="2"/>
        <v>12277.987555520558</v>
      </c>
      <c r="V77" s="128">
        <f t="shared" si="2"/>
        <v>12618.826406790087</v>
      </c>
      <c r="W77" s="128">
        <f t="shared" si="2"/>
        <v>13092.627419663557</v>
      </c>
      <c r="X77" s="128">
        <f t="shared" si="2"/>
        <v>13580.812116466121</v>
      </c>
      <c r="Y77" s="128">
        <f t="shared" si="2"/>
        <v>14035.269256300791</v>
      </c>
      <c r="Z77" s="128">
        <f t="shared" si="2"/>
        <v>14466.721649200061</v>
      </c>
      <c r="AA77" s="128">
        <f t="shared" si="2"/>
        <v>14844.241747027047</v>
      </c>
      <c r="AB77" s="128">
        <f t="shared" si="2"/>
        <v>15185.288695769541</v>
      </c>
      <c r="AC77" s="128">
        <f t="shared" si="2"/>
        <v>15491.379869924822</v>
      </c>
    </row>
    <row r="78" spans="1:29" x14ac:dyDescent="0.25">
      <c r="A78" s="126" t="s">
        <v>192</v>
      </c>
      <c r="B78" s="126" t="s">
        <v>324</v>
      </c>
      <c r="C78" s="128">
        <f t="shared" si="1"/>
        <v>2569</v>
      </c>
      <c r="D78" s="128">
        <f t="shared" si="0"/>
        <v>4077</v>
      </c>
      <c r="E78" s="128">
        <f t="shared" si="0"/>
        <v>4304</v>
      </c>
      <c r="F78" s="128">
        <f t="shared" si="0"/>
        <v>4817</v>
      </c>
      <c r="G78" s="128">
        <f t="shared" si="0"/>
        <v>5253</v>
      </c>
      <c r="H78" s="128">
        <f t="shared" si="0"/>
        <v>5627</v>
      </c>
      <c r="I78" s="128">
        <f t="shared" si="0"/>
        <v>5713</v>
      </c>
      <c r="J78" s="128">
        <f t="shared" si="0"/>
        <v>5986</v>
      </c>
      <c r="K78" s="128">
        <f t="shared" si="0"/>
        <v>6009</v>
      </c>
      <c r="L78" s="128">
        <f t="shared" si="0"/>
        <v>6232</v>
      </c>
      <c r="M78" s="128">
        <f t="shared" si="0"/>
        <v>6256</v>
      </c>
      <c r="N78" s="128">
        <f t="shared" si="0"/>
        <v>6381</v>
      </c>
      <c r="O78" s="128">
        <f t="shared" si="0"/>
        <v>6326</v>
      </c>
      <c r="P78" s="128">
        <f t="shared" si="0"/>
        <v>6472</v>
      </c>
      <c r="Q78" s="128">
        <f t="shared" si="0"/>
        <v>6428</v>
      </c>
      <c r="R78" s="128">
        <f t="shared" si="0"/>
        <v>6585</v>
      </c>
      <c r="S78" s="128">
        <f t="shared" si="0"/>
        <v>6472</v>
      </c>
      <c r="T78" s="128">
        <f t="shared" si="0"/>
        <v>6560</v>
      </c>
      <c r="U78" s="128">
        <f t="shared" si="0"/>
        <v>6449</v>
      </c>
      <c r="V78" s="128">
        <f t="shared" si="0"/>
        <v>6448</v>
      </c>
      <c r="W78" s="128">
        <f t="shared" si="0"/>
        <v>6458</v>
      </c>
      <c r="X78" s="128">
        <f t="shared" si="0"/>
        <v>6399</v>
      </c>
      <c r="Y78" s="128">
        <f t="shared" si="0"/>
        <v>6354</v>
      </c>
      <c r="Z78" s="128">
        <f t="shared" si="0"/>
        <v>6032</v>
      </c>
      <c r="AA78" s="128">
        <f t="shared" si="0"/>
        <v>6030</v>
      </c>
      <c r="AB78" s="128">
        <f t="shared" si="0"/>
        <v>5839</v>
      </c>
      <c r="AC78" s="128">
        <f t="shared" si="0"/>
        <v>5857</v>
      </c>
    </row>
    <row r="79" spans="1:29" x14ac:dyDescent="0.25">
      <c r="A79" s="126" t="s">
        <v>81</v>
      </c>
      <c r="B79" s="126" t="s">
        <v>324</v>
      </c>
      <c r="C79" s="128">
        <f t="shared" si="1"/>
        <v>0</v>
      </c>
      <c r="D79" s="128">
        <f t="shared" si="0"/>
        <v>0</v>
      </c>
      <c r="E79" s="128">
        <f t="shared" si="0"/>
        <v>0</v>
      </c>
      <c r="F79" s="128">
        <f t="shared" si="0"/>
        <v>0</v>
      </c>
      <c r="G79" s="128">
        <f t="shared" si="0"/>
        <v>1730.1000000000001</v>
      </c>
      <c r="H79" s="128">
        <f t="shared" si="0"/>
        <v>1730.1000000000001</v>
      </c>
      <c r="I79" s="128">
        <f t="shared" si="0"/>
        <v>3460.2000000000003</v>
      </c>
      <c r="J79" s="128">
        <f t="shared" si="0"/>
        <v>3460</v>
      </c>
      <c r="K79" s="128">
        <f t="shared" si="0"/>
        <v>5190.3</v>
      </c>
      <c r="L79" s="128">
        <f t="shared" si="0"/>
        <v>5190.3</v>
      </c>
      <c r="M79" s="128">
        <f t="shared" si="0"/>
        <v>5190.3</v>
      </c>
      <c r="N79" s="128">
        <f t="shared" si="0"/>
        <v>5190.3</v>
      </c>
      <c r="O79" s="128">
        <f t="shared" si="0"/>
        <v>5190.3</v>
      </c>
      <c r="P79" s="128">
        <f t="shared" si="0"/>
        <v>5190.3</v>
      </c>
      <c r="Q79" s="128">
        <f t="shared" si="0"/>
        <v>5190.3</v>
      </c>
      <c r="R79" s="128">
        <f t="shared" si="0"/>
        <v>5190.3</v>
      </c>
      <c r="S79" s="128">
        <f t="shared" si="0"/>
        <v>5190.3</v>
      </c>
      <c r="T79" s="128">
        <f t="shared" si="0"/>
        <v>5190.3</v>
      </c>
      <c r="U79" s="128">
        <f t="shared" si="0"/>
        <v>5190.3</v>
      </c>
      <c r="V79" s="128">
        <f t="shared" si="0"/>
        <v>5190.3</v>
      </c>
      <c r="W79" s="128">
        <f t="shared" si="0"/>
        <v>5190.3</v>
      </c>
      <c r="X79" s="128">
        <f t="shared" si="0"/>
        <v>5190.3</v>
      </c>
      <c r="Y79" s="128">
        <f t="shared" si="0"/>
        <v>5190.3</v>
      </c>
      <c r="Z79" s="128">
        <f t="shared" si="0"/>
        <v>5190.3</v>
      </c>
      <c r="AA79" s="128">
        <f t="shared" si="0"/>
        <v>5190.3</v>
      </c>
      <c r="AB79" s="128">
        <f t="shared" si="0"/>
        <v>5190.3</v>
      </c>
      <c r="AC79" s="128">
        <f t="shared" si="0"/>
        <v>5190.3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N101"/>
  <sheetViews>
    <sheetView topLeftCell="A4" zoomScale="90" zoomScaleNormal="90" zoomScaleSheetLayoutView="90" workbookViewId="0">
      <selection activeCell="Q40" sqref="Q40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8" width="11.28515625" style="86" customWidth="1"/>
    <col min="19" max="20" width="12.42578125" style="86" customWidth="1"/>
    <col min="21" max="21" width="1.140625" style="86" customWidth="1"/>
    <col min="22" max="22" width="1" style="86" customWidth="1"/>
    <col min="23" max="23" width="10.5703125" style="86" customWidth="1"/>
    <col min="24" max="24" width="12" style="86" customWidth="1"/>
    <col min="25" max="29" width="13.7109375" style="86" customWidth="1"/>
    <col min="30" max="30" width="13.28515625" style="86" customWidth="1"/>
    <col min="31" max="36" width="13.7109375" style="86" customWidth="1"/>
    <col min="37" max="46" width="10.42578125" style="86" customWidth="1"/>
    <col min="47" max="47" width="9.42578125" style="86" customWidth="1"/>
    <col min="48" max="48" width="9.7109375" style="86" customWidth="1"/>
    <col min="49" max="51" width="11.42578125" style="86" customWidth="1"/>
    <col min="52" max="52" width="10.85546875" style="149" customWidth="1"/>
    <col min="53" max="54" width="13" style="86" customWidth="1"/>
    <col min="55" max="55" width="13" style="58" customWidth="1"/>
    <col min="56" max="56" width="12.42578125" style="58" customWidth="1"/>
    <col min="57" max="58" width="14.28515625" style="86" customWidth="1"/>
    <col min="59" max="59" width="10.140625" style="86" customWidth="1"/>
    <col min="60" max="60" width="13.42578125" style="86" customWidth="1"/>
    <col min="61" max="61" width="10.5703125" style="86" customWidth="1"/>
    <col min="62" max="62" width="12.5703125" style="133" customWidth="1"/>
    <col min="63" max="64" width="8.7109375" style="86"/>
    <col min="65" max="65" width="10.5703125" style="86" customWidth="1"/>
    <col min="66" max="16384" width="8.7109375" style="86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42"/>
      <c r="BA1" s="2"/>
      <c r="BB1" s="3"/>
    </row>
    <row r="2" spans="1:64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AU2" s="4"/>
      <c r="AV2" s="4"/>
      <c r="AW2" s="4"/>
      <c r="AX2" s="4"/>
      <c r="AY2" s="4"/>
      <c r="AZ2" s="135"/>
    </row>
    <row r="3" spans="1:64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AU3" s="113"/>
      <c r="AV3" s="113"/>
      <c r="AW3" s="113"/>
      <c r="AX3" s="113"/>
      <c r="AY3" s="113"/>
      <c r="AZ3" s="136"/>
    </row>
    <row r="4" spans="1:64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AU4" s="113"/>
      <c r="AV4" s="137"/>
      <c r="AW4" s="113"/>
      <c r="AX4" s="113"/>
      <c r="AY4" s="113"/>
      <c r="AZ4" s="136"/>
      <c r="BC4" s="137"/>
    </row>
    <row r="5" spans="1:64" ht="26.25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138"/>
      <c r="Y5" s="137"/>
      <c r="Z5" s="6"/>
      <c r="AA5" s="141"/>
      <c r="AB5" s="141"/>
      <c r="AC5" s="142"/>
      <c r="AD5" s="141"/>
      <c r="AE5" s="141"/>
      <c r="AF5" s="141"/>
      <c r="AG5" s="141"/>
      <c r="AH5" s="141"/>
      <c r="AI5" s="141"/>
      <c r="AJ5" s="141"/>
      <c r="AK5" s="21" t="s">
        <v>66</v>
      </c>
      <c r="AL5" s="21" t="s">
        <v>63</v>
      </c>
      <c r="AM5" s="21" t="s">
        <v>64</v>
      </c>
      <c r="AN5" s="21" t="s">
        <v>65</v>
      </c>
      <c r="AO5" s="21" t="s">
        <v>83</v>
      </c>
      <c r="AP5" s="21" t="s">
        <v>68</v>
      </c>
      <c r="AQ5" s="21" t="s">
        <v>67</v>
      </c>
      <c r="AR5" s="21" t="s">
        <v>84</v>
      </c>
      <c r="AS5" s="21" t="s">
        <v>69</v>
      </c>
      <c r="AT5" s="36"/>
      <c r="AU5" s="137"/>
      <c r="AW5" s="26"/>
      <c r="AX5" s="26"/>
      <c r="AY5" s="26"/>
      <c r="AZ5" s="35"/>
      <c r="BA5" s="143"/>
      <c r="BB5" s="143"/>
      <c r="BC5" s="137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47</v>
      </c>
      <c r="K6" s="9" t="s">
        <v>153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70</v>
      </c>
      <c r="T6" s="9" t="s">
        <v>53</v>
      </c>
      <c r="U6" s="138"/>
      <c r="W6" s="39" t="s">
        <v>3</v>
      </c>
      <c r="X6" s="40" t="s">
        <v>131</v>
      </c>
      <c r="Y6" s="41" t="s">
        <v>56</v>
      </c>
      <c r="Z6" s="41" t="s">
        <v>57</v>
      </c>
      <c r="AA6" s="41" t="s">
        <v>58</v>
      </c>
      <c r="AB6" s="41" t="s">
        <v>59</v>
      </c>
      <c r="AC6" s="41" t="s">
        <v>60</v>
      </c>
      <c r="AD6" s="41" t="s">
        <v>86</v>
      </c>
      <c r="AE6" s="31" t="s">
        <v>62</v>
      </c>
      <c r="AF6" s="31" t="s">
        <v>78</v>
      </c>
      <c r="AG6" s="31" t="s">
        <v>79</v>
      </c>
      <c r="AH6" s="31" t="s">
        <v>80</v>
      </c>
      <c r="AI6" s="31" t="s">
        <v>81</v>
      </c>
      <c r="AJ6" s="31" t="s">
        <v>9</v>
      </c>
      <c r="AK6" s="31" t="s">
        <v>71</v>
      </c>
      <c r="AL6" s="31" t="s">
        <v>72</v>
      </c>
      <c r="AM6" s="31" t="s">
        <v>73</v>
      </c>
      <c r="AN6" s="31" t="s">
        <v>74</v>
      </c>
      <c r="AO6" s="31" t="s">
        <v>82</v>
      </c>
      <c r="AP6" s="31" t="s">
        <v>75</v>
      </c>
      <c r="AQ6" s="31" t="s">
        <v>76</v>
      </c>
      <c r="AR6" s="31" t="s">
        <v>85</v>
      </c>
      <c r="AS6" s="31" t="s">
        <v>77</v>
      </c>
      <c r="AT6" s="31" t="s">
        <v>95</v>
      </c>
      <c r="AU6" s="31" t="s">
        <v>50</v>
      </c>
      <c r="AV6" s="32" t="s">
        <v>35</v>
      </c>
      <c r="AW6" s="7"/>
      <c r="AX6" s="7"/>
      <c r="AZ6" s="144"/>
      <c r="BA6" s="145"/>
      <c r="BB6" s="93"/>
      <c r="BC6" s="146"/>
      <c r="BD6" s="93"/>
      <c r="BJ6" s="86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"/>
      <c r="U7" s="138"/>
      <c r="W7" s="37" t="s">
        <v>99</v>
      </c>
      <c r="X7" s="148">
        <v>1</v>
      </c>
      <c r="Y7" s="38">
        <v>2</v>
      </c>
      <c r="Z7" s="148">
        <v>3</v>
      </c>
      <c r="AA7" s="38">
        <v>4</v>
      </c>
      <c r="AB7" s="148">
        <v>5</v>
      </c>
      <c r="AC7" s="38">
        <v>6</v>
      </c>
      <c r="AD7" s="148">
        <v>7</v>
      </c>
      <c r="AE7" s="38">
        <v>8</v>
      </c>
      <c r="AF7" s="148">
        <v>9</v>
      </c>
      <c r="AG7" s="38">
        <v>10</v>
      </c>
      <c r="AH7" s="148">
        <v>11</v>
      </c>
      <c r="AI7" s="38">
        <v>12</v>
      </c>
      <c r="AJ7" s="148">
        <v>13</v>
      </c>
      <c r="AK7" s="38">
        <v>14</v>
      </c>
      <c r="AL7" s="148">
        <v>15</v>
      </c>
      <c r="AM7" s="38">
        <v>16</v>
      </c>
      <c r="AN7" s="148">
        <v>17</v>
      </c>
      <c r="AO7" s="38">
        <v>18</v>
      </c>
      <c r="AP7" s="148">
        <v>19</v>
      </c>
      <c r="AQ7" s="38">
        <v>20</v>
      </c>
      <c r="AR7" s="148">
        <v>21</v>
      </c>
      <c r="AS7" s="38">
        <v>22</v>
      </c>
      <c r="AT7" s="148">
        <v>23</v>
      </c>
      <c r="AU7" s="38">
        <v>24</v>
      </c>
      <c r="AV7" s="148">
        <v>25</v>
      </c>
      <c r="AW7" s="147"/>
      <c r="AX7" s="147"/>
      <c r="BJ7" s="86"/>
    </row>
    <row r="8" spans="1:64" x14ac:dyDescent="0.25">
      <c r="A8" s="150"/>
      <c r="B8" s="16" t="s">
        <v>14</v>
      </c>
      <c r="C8" s="17"/>
      <c r="D8" s="151">
        <v>464.35899999999998</v>
      </c>
      <c r="E8" s="151">
        <f>464.4+68.51-D8</f>
        <v>68.550999999999988</v>
      </c>
      <c r="F8" s="151">
        <v>447.05700000000002</v>
      </c>
      <c r="G8" s="152">
        <v>2.5</v>
      </c>
      <c r="H8" s="153">
        <v>85</v>
      </c>
      <c r="I8" s="154">
        <f>SUM(D8,F8:H8)</f>
        <v>998.91599999999994</v>
      </c>
      <c r="J8" s="155">
        <v>994.98421999999994</v>
      </c>
      <c r="K8" s="156">
        <f t="shared" ref="K8:K34" si="0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1">SUM(M8:P8)</f>
        <v>15.538125107818678</v>
      </c>
      <c r="R8" s="161">
        <f t="shared" ref="R8:R24" si="2">J8</f>
        <v>994.98421999999994</v>
      </c>
      <c r="S8" s="161">
        <f t="shared" ref="S8:S34" si="3">J8-AV8</f>
        <v>987.58776172917385</v>
      </c>
      <c r="T8" s="156">
        <f t="shared" ref="T8:T24" si="4">I8+Q8-R8</f>
        <v>19.469905107818704</v>
      </c>
      <c r="U8" s="138"/>
      <c r="W8" s="162" t="str">
        <f t="shared" ref="W8:W24" si="5">B8</f>
        <v>2024-25</v>
      </c>
      <c r="X8" s="163">
        <f t="shared" ref="X8:X34" si="6">523.6-(D8+SUM(AL8:AS8))</f>
        <v>59.241000000000042</v>
      </c>
      <c r="Y8" s="164"/>
      <c r="Z8" s="164"/>
      <c r="AA8" s="164"/>
      <c r="AB8" s="164"/>
      <c r="AC8" s="164"/>
      <c r="AD8" s="164"/>
      <c r="AE8" s="165">
        <f>'RNG by Scenario'!U15</f>
        <v>0</v>
      </c>
      <c r="AF8" s="162"/>
      <c r="AG8" s="162"/>
      <c r="AH8" s="162"/>
      <c r="AI8" s="162"/>
      <c r="AJ8" s="162"/>
      <c r="AK8" s="166">
        <v>15</v>
      </c>
      <c r="AL8" s="166"/>
      <c r="AM8" s="162"/>
      <c r="AN8" s="162"/>
      <c r="AO8" s="162"/>
      <c r="AP8" s="162"/>
      <c r="AQ8" s="162"/>
      <c r="AR8" s="162"/>
      <c r="AS8" s="162"/>
      <c r="AT8" s="162">
        <f>SUM(AL8:AS8)</f>
        <v>0</v>
      </c>
      <c r="AU8" s="167"/>
      <c r="AV8" s="168">
        <v>7.3964582708260727</v>
      </c>
      <c r="AW8" s="169"/>
      <c r="AX8" s="170"/>
      <c r="AZ8" s="171"/>
      <c r="BA8" s="129"/>
      <c r="BB8" s="155"/>
      <c r="BC8" s="161"/>
      <c r="BD8" s="155"/>
      <c r="BE8" s="150"/>
      <c r="BH8" s="129"/>
      <c r="BJ8" s="172"/>
    </row>
    <row r="9" spans="1:64" x14ac:dyDescent="0.25">
      <c r="A9" s="150"/>
      <c r="B9" s="16" t="s">
        <v>15</v>
      </c>
      <c r="C9" s="17"/>
      <c r="D9" s="151">
        <v>464.35899999999998</v>
      </c>
      <c r="E9" s="151">
        <f t="shared" ref="E9:E34" si="7">464.4+68.51-D9</f>
        <v>68.550999999999988</v>
      </c>
      <c r="F9" s="151">
        <v>447.05700000000002</v>
      </c>
      <c r="G9" s="152">
        <v>2.5</v>
      </c>
      <c r="H9" s="153">
        <v>85</v>
      </c>
      <c r="I9" s="154">
        <f t="shared" ref="I9:I33" si="8">SUM(D9,F9:H9)</f>
        <v>998.91599999999994</v>
      </c>
      <c r="J9" s="155">
        <v>1003.6848100000002</v>
      </c>
      <c r="K9" s="156">
        <f t="shared" si="0"/>
        <v>-4.7688100000002578</v>
      </c>
      <c r="L9" s="157"/>
      <c r="M9" s="154">
        <v>21.222035606716283</v>
      </c>
      <c r="N9" s="158"/>
      <c r="O9" s="159"/>
      <c r="P9" s="160"/>
      <c r="Q9" s="154">
        <f t="shared" si="1"/>
        <v>21.222035606716283</v>
      </c>
      <c r="R9" s="161">
        <f t="shared" si="2"/>
        <v>1003.6848100000002</v>
      </c>
      <c r="S9" s="161">
        <f t="shared" si="3"/>
        <v>988.79631545343443</v>
      </c>
      <c r="T9" s="156">
        <f t="shared" si="4"/>
        <v>16.453225606716046</v>
      </c>
      <c r="U9" s="138"/>
      <c r="W9" s="162" t="str">
        <f t="shared" si="5"/>
        <v>2025-26</v>
      </c>
      <c r="X9" s="163">
        <f t="shared" si="6"/>
        <v>59.241000000000042</v>
      </c>
      <c r="Y9" s="164"/>
      <c r="Z9" s="164"/>
      <c r="AA9" s="164"/>
      <c r="AB9" s="164"/>
      <c r="AC9" s="164"/>
      <c r="AD9" s="164"/>
      <c r="AE9" s="165">
        <f>'RNG by Scenario'!U16</f>
        <v>0.82191780821917804</v>
      </c>
      <c r="AF9" s="162"/>
      <c r="AG9" s="162"/>
      <c r="AH9" s="162"/>
      <c r="AI9" s="162"/>
      <c r="AJ9" s="162"/>
      <c r="AK9" s="162">
        <v>15</v>
      </c>
      <c r="AL9" s="162"/>
      <c r="AM9" s="162"/>
      <c r="AN9" s="162"/>
      <c r="AO9" s="162"/>
      <c r="AP9" s="162"/>
      <c r="AQ9" s="162"/>
      <c r="AR9" s="162"/>
      <c r="AS9" s="162"/>
      <c r="AT9" s="162">
        <f t="shared" ref="AT9:AT34" si="9">SUM(AL9:AS9)</f>
        <v>0</v>
      </c>
      <c r="AU9" s="167"/>
      <c r="AV9" s="168">
        <v>14.88849454656582</v>
      </c>
      <c r="AW9" s="169"/>
      <c r="AX9" s="170"/>
      <c r="AZ9" s="171"/>
      <c r="BA9" s="129"/>
      <c r="BB9" s="155"/>
      <c r="BC9" s="161"/>
      <c r="BD9" s="155"/>
      <c r="BE9" s="150"/>
      <c r="BH9" s="129"/>
      <c r="BI9" s="129"/>
      <c r="BJ9" s="173"/>
      <c r="BK9" s="129"/>
      <c r="BL9" s="174"/>
    </row>
    <row r="10" spans="1:64" x14ac:dyDescent="0.25">
      <c r="A10" s="150"/>
      <c r="B10" s="16" t="s">
        <v>16</v>
      </c>
      <c r="C10" s="17"/>
      <c r="D10" s="151">
        <v>463.77900000000005</v>
      </c>
      <c r="E10" s="151">
        <f t="shared" si="7"/>
        <v>69.130999999999915</v>
      </c>
      <c r="F10" s="151">
        <v>447.05700000000002</v>
      </c>
      <c r="G10" s="152">
        <v>2.5</v>
      </c>
      <c r="H10" s="153">
        <v>85</v>
      </c>
      <c r="I10" s="154">
        <f t="shared" si="8"/>
        <v>998.33600000000001</v>
      </c>
      <c r="J10" s="155">
        <v>1011.47689</v>
      </c>
      <c r="K10" s="156">
        <f t="shared" si="0"/>
        <v>-13.140890000000013</v>
      </c>
      <c r="L10" s="157"/>
      <c r="M10" s="154">
        <v>27.129068832316101</v>
      </c>
      <c r="N10" s="158"/>
      <c r="O10" s="159"/>
      <c r="P10" s="160"/>
      <c r="Q10" s="154">
        <f t="shared" si="1"/>
        <v>27.129068832316101</v>
      </c>
      <c r="R10" s="161">
        <f t="shared" si="2"/>
        <v>1011.47689</v>
      </c>
      <c r="S10" s="161">
        <f t="shared" si="3"/>
        <v>986.69926875346653</v>
      </c>
      <c r="T10" s="156">
        <f t="shared" si="4"/>
        <v>13.988178832316066</v>
      </c>
      <c r="U10" s="138"/>
      <c r="W10" s="162" t="str">
        <f t="shared" si="5"/>
        <v>2026-27</v>
      </c>
      <c r="X10" s="163">
        <f t="shared" si="6"/>
        <v>59.82099999999997</v>
      </c>
      <c r="Y10" s="164"/>
      <c r="Z10" s="164"/>
      <c r="AA10" s="164"/>
      <c r="AB10" s="164"/>
      <c r="AC10" s="164"/>
      <c r="AD10" s="164"/>
      <c r="AE10" s="165">
        <f>'RNG by Scenario'!U17</f>
        <v>0.82191780821917804</v>
      </c>
      <c r="AF10" s="162"/>
      <c r="AG10" s="162"/>
      <c r="AH10" s="162"/>
      <c r="AI10" s="162"/>
      <c r="AJ10" s="162"/>
      <c r="AK10" s="162">
        <v>15</v>
      </c>
      <c r="AL10" s="162"/>
      <c r="AM10" s="162"/>
      <c r="AN10" s="162"/>
      <c r="AO10" s="162"/>
      <c r="AP10" s="162"/>
      <c r="AQ10" s="162"/>
      <c r="AR10" s="162"/>
      <c r="AS10" s="162"/>
      <c r="AT10" s="162">
        <f t="shared" si="9"/>
        <v>0</v>
      </c>
      <c r="AU10" s="167"/>
      <c r="AV10" s="168">
        <v>24.777621246533513</v>
      </c>
      <c r="AW10" s="169"/>
      <c r="AX10" s="170"/>
      <c r="AZ10" s="171"/>
      <c r="BA10" s="129"/>
      <c r="BB10" s="155"/>
      <c r="BC10" s="161"/>
      <c r="BD10" s="155"/>
      <c r="BE10" s="150"/>
      <c r="BH10" s="129"/>
      <c r="BI10" s="129"/>
      <c r="BJ10" s="86"/>
    </row>
    <row r="11" spans="1:64" x14ac:dyDescent="0.25">
      <c r="A11" s="150"/>
      <c r="B11" s="16" t="s">
        <v>17</v>
      </c>
      <c r="C11" s="17"/>
      <c r="D11" s="151">
        <v>463.77900000000005</v>
      </c>
      <c r="E11" s="151">
        <f t="shared" si="7"/>
        <v>69.130999999999915</v>
      </c>
      <c r="F11" s="151">
        <v>447.05700000000002</v>
      </c>
      <c r="G11" s="152">
        <v>2.5</v>
      </c>
      <c r="H11" s="153">
        <v>85</v>
      </c>
      <c r="I11" s="154">
        <f t="shared" si="8"/>
        <v>998.33600000000001</v>
      </c>
      <c r="J11" s="155">
        <v>1019.3393100000002</v>
      </c>
      <c r="K11" s="156">
        <f t="shared" si="0"/>
        <v>-21.00331000000017</v>
      </c>
      <c r="L11" s="157"/>
      <c r="M11" s="154">
        <v>33.289625157163734</v>
      </c>
      <c r="N11" s="158"/>
      <c r="O11" s="159"/>
      <c r="P11" s="160"/>
      <c r="Q11" s="154">
        <f t="shared" si="1"/>
        <v>33.289625157163734</v>
      </c>
      <c r="R11" s="161">
        <f t="shared" si="2"/>
        <v>1019.3393100000002</v>
      </c>
      <c r="S11" s="161">
        <f t="shared" si="3"/>
        <v>985.60191339422443</v>
      </c>
      <c r="T11" s="156">
        <f t="shared" si="4"/>
        <v>12.286315157163585</v>
      </c>
      <c r="U11" s="138"/>
      <c r="W11" s="162" t="str">
        <f t="shared" si="5"/>
        <v>2027-28</v>
      </c>
      <c r="X11" s="163">
        <f t="shared" si="6"/>
        <v>59.82099999999997</v>
      </c>
      <c r="Y11" s="164"/>
      <c r="Z11" s="164"/>
      <c r="AA11" s="164"/>
      <c r="AB11" s="164"/>
      <c r="AC11" s="164"/>
      <c r="AD11" s="164"/>
      <c r="AE11" s="165">
        <f>'RNG by Scenario'!U18</f>
        <v>0.82191780821917804</v>
      </c>
      <c r="AF11" s="162"/>
      <c r="AG11" s="162"/>
      <c r="AH11" s="162"/>
      <c r="AI11" s="162"/>
      <c r="AJ11" s="162"/>
      <c r="AK11" s="162">
        <v>15</v>
      </c>
      <c r="AL11" s="162"/>
      <c r="AM11" s="162"/>
      <c r="AN11" s="162"/>
      <c r="AO11" s="162"/>
      <c r="AP11" s="162"/>
      <c r="AQ11" s="162"/>
      <c r="AR11" s="162"/>
      <c r="AS11" s="162"/>
      <c r="AT11" s="162">
        <f t="shared" si="9"/>
        <v>0</v>
      </c>
      <c r="AU11" s="167"/>
      <c r="AV11" s="168">
        <v>33.737396605775771</v>
      </c>
      <c r="AW11" s="169"/>
      <c r="AX11" s="170"/>
      <c r="AZ11" s="171"/>
      <c r="BA11" s="129"/>
      <c r="BB11" s="155"/>
      <c r="BC11" s="161"/>
      <c r="BD11" s="155"/>
      <c r="BE11" s="150"/>
      <c r="BH11" s="129"/>
      <c r="BI11" s="129"/>
      <c r="BJ11" s="86"/>
    </row>
    <row r="12" spans="1:64" x14ac:dyDescent="0.25">
      <c r="A12" s="150"/>
      <c r="B12" s="16" t="s">
        <v>18</v>
      </c>
      <c r="C12" s="17"/>
      <c r="D12" s="151">
        <v>362.51900000000001</v>
      </c>
      <c r="E12" s="151">
        <f t="shared" si="7"/>
        <v>170.39099999999996</v>
      </c>
      <c r="F12" s="151">
        <v>447.05700000000002</v>
      </c>
      <c r="G12" s="152">
        <v>2.5</v>
      </c>
      <c r="H12" s="153">
        <v>85</v>
      </c>
      <c r="I12" s="154">
        <f t="shared" si="8"/>
        <v>897.07600000000002</v>
      </c>
      <c r="J12" s="155">
        <v>1026.4849200000001</v>
      </c>
      <c r="K12" s="156">
        <f t="shared" si="0"/>
        <v>-129.40892000000008</v>
      </c>
      <c r="L12" s="157"/>
      <c r="M12" s="154">
        <v>39.704912943457749</v>
      </c>
      <c r="N12" s="158"/>
      <c r="O12" s="159"/>
      <c r="P12" s="160"/>
      <c r="Q12" s="154">
        <f t="shared" si="1"/>
        <v>39.704912943457749</v>
      </c>
      <c r="R12" s="161">
        <f t="shared" si="2"/>
        <v>1026.4849200000001</v>
      </c>
      <c r="S12" s="161">
        <f t="shared" si="3"/>
        <v>983.25628383410583</v>
      </c>
      <c r="T12" s="156">
        <f t="shared" si="4"/>
        <v>-89.704007056542309</v>
      </c>
      <c r="U12" s="138"/>
      <c r="W12" s="162" t="str">
        <f t="shared" si="5"/>
        <v>2028-29</v>
      </c>
      <c r="X12" s="163">
        <f t="shared" si="6"/>
        <v>117.58100000000002</v>
      </c>
      <c r="Y12" s="164"/>
      <c r="Z12" s="164"/>
      <c r="AA12" s="164"/>
      <c r="AB12" s="164"/>
      <c r="AC12" s="164"/>
      <c r="AD12" s="164"/>
      <c r="AE12" s="165">
        <f>'RNG by Scenario'!U19</f>
        <v>0.82191780821917804</v>
      </c>
      <c r="AF12" s="162">
        <v>4.74</v>
      </c>
      <c r="AG12" s="162"/>
      <c r="AH12" s="162"/>
      <c r="AI12" s="162">
        <f>SUM(AF12:AH12)</f>
        <v>4.74</v>
      </c>
      <c r="AJ12" s="162">
        <v>30</v>
      </c>
      <c r="AK12" s="162">
        <v>15</v>
      </c>
      <c r="AL12" s="162"/>
      <c r="AM12" s="166">
        <v>43.5</v>
      </c>
      <c r="AN12" s="162"/>
      <c r="AO12" s="162"/>
      <c r="AP12" s="162"/>
      <c r="AQ12" s="166"/>
      <c r="AR12" s="166"/>
      <c r="AS12" s="162"/>
      <c r="AT12" s="162">
        <f t="shared" si="9"/>
        <v>43.5</v>
      </c>
      <c r="AU12" s="167"/>
      <c r="AV12" s="168">
        <v>43.228636165894244</v>
      </c>
      <c r="AW12" s="169"/>
      <c r="AX12" s="170"/>
      <c r="AZ12" s="171"/>
      <c r="BA12" s="129"/>
      <c r="BB12" s="155"/>
      <c r="BC12" s="161"/>
      <c r="BD12" s="155"/>
      <c r="BE12" s="150"/>
      <c r="BH12" s="129"/>
      <c r="BI12" s="129"/>
      <c r="BJ12" s="86"/>
    </row>
    <row r="13" spans="1:64" x14ac:dyDescent="0.25">
      <c r="A13" s="150"/>
      <c r="B13" s="16" t="s">
        <v>19</v>
      </c>
      <c r="C13" s="17"/>
      <c r="D13" s="151">
        <v>362.51900000000001</v>
      </c>
      <c r="E13" s="151">
        <f t="shared" si="7"/>
        <v>170.39099999999996</v>
      </c>
      <c r="F13" s="151">
        <v>447.05700000000002</v>
      </c>
      <c r="G13" s="152">
        <v>2.5</v>
      </c>
      <c r="H13" s="153">
        <v>85</v>
      </c>
      <c r="I13" s="154">
        <f t="shared" si="8"/>
        <v>897.07600000000002</v>
      </c>
      <c r="J13" s="155">
        <v>1035.2680499999999</v>
      </c>
      <c r="K13" s="156">
        <f t="shared" si="0"/>
        <v>-138.19204999999988</v>
      </c>
      <c r="L13" s="157"/>
      <c r="M13" s="154">
        <v>46.35392727602521</v>
      </c>
      <c r="N13" s="158"/>
      <c r="O13" s="159"/>
      <c r="P13" s="160"/>
      <c r="Q13" s="154">
        <f t="shared" si="1"/>
        <v>46.35392727602521</v>
      </c>
      <c r="R13" s="161">
        <f t="shared" si="2"/>
        <v>1035.2680499999999</v>
      </c>
      <c r="S13" s="161">
        <f t="shared" si="3"/>
        <v>978.45514167718341</v>
      </c>
      <c r="T13" s="156">
        <f t="shared" si="4"/>
        <v>-91.83812272397472</v>
      </c>
      <c r="U13" s="138"/>
      <c r="W13" s="162" t="str">
        <f t="shared" si="5"/>
        <v>2029-30</v>
      </c>
      <c r="X13" s="163">
        <f t="shared" si="6"/>
        <v>117.58100000000002</v>
      </c>
      <c r="Y13" s="164"/>
      <c r="Z13" s="164"/>
      <c r="AA13" s="164"/>
      <c r="AB13" s="164"/>
      <c r="AC13" s="164"/>
      <c r="AD13" s="164"/>
      <c r="AE13" s="165">
        <f>'RNG by Scenario'!U20</f>
        <v>1.095890410958904</v>
      </c>
      <c r="AF13" s="162">
        <v>4.74</v>
      </c>
      <c r="AG13" s="162"/>
      <c r="AH13" s="162"/>
      <c r="AI13" s="162">
        <f t="shared" ref="AI13:AI34" si="10">SUM(AF13:AH13)</f>
        <v>4.74</v>
      </c>
      <c r="AJ13" s="162">
        <v>30</v>
      </c>
      <c r="AK13" s="162">
        <v>15</v>
      </c>
      <c r="AL13" s="162"/>
      <c r="AM13" s="162">
        <v>43.5</v>
      </c>
      <c r="AN13" s="162"/>
      <c r="AO13" s="162"/>
      <c r="AP13" s="162"/>
      <c r="AQ13" s="162"/>
      <c r="AR13" s="162"/>
      <c r="AS13" s="162"/>
      <c r="AT13" s="162">
        <f t="shared" si="9"/>
        <v>43.5</v>
      </c>
      <c r="AU13" s="167"/>
      <c r="AV13" s="168">
        <v>56.81290832281649</v>
      </c>
      <c r="AW13" s="169"/>
      <c r="AX13" s="170"/>
      <c r="AZ13" s="171"/>
      <c r="BA13" s="129"/>
      <c r="BB13" s="155"/>
      <c r="BC13" s="161"/>
      <c r="BD13" s="155"/>
      <c r="BE13" s="150"/>
      <c r="BH13" s="129"/>
      <c r="BI13" s="129"/>
      <c r="BJ13" s="86"/>
    </row>
    <row r="14" spans="1:64" x14ac:dyDescent="0.25">
      <c r="A14" s="150"/>
      <c r="B14" s="16" t="s">
        <v>20</v>
      </c>
      <c r="C14" s="17"/>
      <c r="D14" s="151">
        <v>354.46300000000002</v>
      </c>
      <c r="E14" s="151">
        <f t="shared" si="7"/>
        <v>178.44699999999995</v>
      </c>
      <c r="F14" s="151">
        <v>447.05700000000002</v>
      </c>
      <c r="G14" s="152">
        <v>2.5</v>
      </c>
      <c r="H14" s="153">
        <v>85</v>
      </c>
      <c r="I14" s="154">
        <f t="shared" si="8"/>
        <v>889.02</v>
      </c>
      <c r="J14" s="155">
        <v>1043.3949500000001</v>
      </c>
      <c r="K14" s="156">
        <f t="shared" si="0"/>
        <v>-154.37495000000013</v>
      </c>
      <c r="L14" s="157"/>
      <c r="M14" s="154">
        <v>53.205362409376228</v>
      </c>
      <c r="N14" s="158"/>
      <c r="O14" s="159"/>
      <c r="P14" s="160"/>
      <c r="Q14" s="154">
        <f t="shared" si="1"/>
        <v>53.205362409376228</v>
      </c>
      <c r="R14" s="161">
        <f t="shared" si="2"/>
        <v>1043.3949500000001</v>
      </c>
      <c r="S14" s="161">
        <f t="shared" si="3"/>
        <v>976.37211214916283</v>
      </c>
      <c r="T14" s="156">
        <f t="shared" si="4"/>
        <v>-101.16958759062391</v>
      </c>
      <c r="U14" s="138"/>
      <c r="W14" s="162" t="str">
        <f t="shared" si="5"/>
        <v>2030-31</v>
      </c>
      <c r="X14" s="163">
        <f t="shared" si="6"/>
        <v>116.41700000000003</v>
      </c>
      <c r="Y14" s="164"/>
      <c r="Z14" s="164"/>
      <c r="AA14" s="164"/>
      <c r="AB14" s="164"/>
      <c r="AC14" s="164"/>
      <c r="AD14" s="164"/>
      <c r="AE14" s="165">
        <f>'RNG by Scenario'!U21</f>
        <v>1.095890410958904</v>
      </c>
      <c r="AF14" s="162">
        <v>4.74</v>
      </c>
      <c r="AG14" s="162">
        <v>4.74</v>
      </c>
      <c r="AH14" s="162"/>
      <c r="AI14" s="162">
        <f t="shared" si="10"/>
        <v>9.48</v>
      </c>
      <c r="AJ14" s="162">
        <v>30</v>
      </c>
      <c r="AK14" s="162">
        <v>15</v>
      </c>
      <c r="AL14" s="162"/>
      <c r="AM14" s="162">
        <v>43.5</v>
      </c>
      <c r="AN14" s="166">
        <v>9.2200000000000006</v>
      </c>
      <c r="AO14" s="166"/>
      <c r="AP14" s="162"/>
      <c r="AQ14" s="162"/>
      <c r="AR14" s="162"/>
      <c r="AS14" s="162"/>
      <c r="AT14" s="162">
        <f t="shared" si="9"/>
        <v>52.72</v>
      </c>
      <c r="AU14" s="167"/>
      <c r="AV14" s="168">
        <v>67.02283785083732</v>
      </c>
      <c r="AW14" s="169"/>
      <c r="AX14" s="170"/>
      <c r="AZ14" s="171"/>
      <c r="BA14" s="129"/>
      <c r="BB14" s="155"/>
      <c r="BC14" s="161"/>
      <c r="BD14" s="155"/>
      <c r="BE14" s="150"/>
      <c r="BH14" s="129"/>
      <c r="BI14" s="129"/>
      <c r="BJ14" s="86"/>
    </row>
    <row r="15" spans="1:64" x14ac:dyDescent="0.25">
      <c r="A15" s="150"/>
      <c r="B15" s="16" t="s">
        <v>21</v>
      </c>
      <c r="C15" s="17"/>
      <c r="D15" s="151">
        <v>354.46300000000002</v>
      </c>
      <c r="E15" s="151">
        <f t="shared" si="7"/>
        <v>178.44699999999995</v>
      </c>
      <c r="F15" s="151">
        <v>447.05700000000002</v>
      </c>
      <c r="G15" s="152">
        <v>2.5</v>
      </c>
      <c r="H15" s="153">
        <v>85</v>
      </c>
      <c r="I15" s="154">
        <f t="shared" si="8"/>
        <v>889.02</v>
      </c>
      <c r="J15" s="155">
        <v>1051.55927</v>
      </c>
      <c r="K15" s="156">
        <f t="shared" si="0"/>
        <v>-162.53926999999999</v>
      </c>
      <c r="L15" s="157"/>
      <c r="M15" s="154">
        <v>60.301475870693764</v>
      </c>
      <c r="N15" s="158"/>
      <c r="O15" s="159"/>
      <c r="P15" s="160"/>
      <c r="Q15" s="154">
        <f t="shared" si="1"/>
        <v>60.301475870693764</v>
      </c>
      <c r="R15" s="161">
        <f t="shared" si="2"/>
        <v>1051.55927</v>
      </c>
      <c r="S15" s="161">
        <f t="shared" si="3"/>
        <v>973.70936513247602</v>
      </c>
      <c r="T15" s="156">
        <f t="shared" si="4"/>
        <v>-102.23779412930617</v>
      </c>
      <c r="U15" s="138"/>
      <c r="W15" s="162" t="str">
        <f t="shared" si="5"/>
        <v>2031-32</v>
      </c>
      <c r="X15" s="163">
        <f t="shared" si="6"/>
        <v>116.41700000000003</v>
      </c>
      <c r="Y15" s="164"/>
      <c r="Z15" s="164"/>
      <c r="AA15" s="164"/>
      <c r="AB15" s="164"/>
      <c r="AC15" s="164"/>
      <c r="AD15" s="164"/>
      <c r="AE15" s="165">
        <f>'RNG by Scenario'!U22</f>
        <v>1.095890410958904</v>
      </c>
      <c r="AF15" s="162">
        <v>4.74</v>
      </c>
      <c r="AG15" s="162">
        <v>4.74</v>
      </c>
      <c r="AH15" s="162"/>
      <c r="AI15" s="162">
        <f t="shared" si="10"/>
        <v>9.48</v>
      </c>
      <c r="AJ15" s="162">
        <v>30</v>
      </c>
      <c r="AK15" s="162">
        <v>15</v>
      </c>
      <c r="AL15" s="162"/>
      <c r="AM15" s="162">
        <v>43.5</v>
      </c>
      <c r="AN15" s="162">
        <v>9.2200000000000006</v>
      </c>
      <c r="AO15" s="162"/>
      <c r="AP15" s="162"/>
      <c r="AQ15" s="162"/>
      <c r="AR15" s="162"/>
      <c r="AS15" s="162"/>
      <c r="AT15" s="162">
        <f t="shared" si="9"/>
        <v>52.72</v>
      </c>
      <c r="AU15" s="167"/>
      <c r="AV15" s="168">
        <v>77.849904867523904</v>
      </c>
      <c r="AW15" s="169"/>
      <c r="AX15" s="170"/>
      <c r="AZ15" s="171"/>
      <c r="BA15" s="129"/>
      <c r="BB15" s="155"/>
      <c r="BC15" s="161"/>
      <c r="BD15" s="155"/>
      <c r="BE15" s="150"/>
      <c r="BH15" s="129"/>
      <c r="BI15" s="129"/>
      <c r="BJ15" s="86"/>
    </row>
    <row r="16" spans="1:64" x14ac:dyDescent="0.25">
      <c r="A16" s="150"/>
      <c r="B16" s="16" t="s">
        <v>22</v>
      </c>
      <c r="C16" s="17"/>
      <c r="D16" s="151">
        <v>353.303</v>
      </c>
      <c r="E16" s="151">
        <f t="shared" si="7"/>
        <v>179.60699999999997</v>
      </c>
      <c r="F16" s="151">
        <v>447.05700000000002</v>
      </c>
      <c r="G16" s="152">
        <v>2.5</v>
      </c>
      <c r="H16" s="153">
        <v>85</v>
      </c>
      <c r="I16" s="154">
        <f t="shared" si="8"/>
        <v>887.86</v>
      </c>
      <c r="J16" s="155">
        <v>1058.63858</v>
      </c>
      <c r="K16" s="156">
        <f t="shared" si="0"/>
        <v>-170.77858000000003</v>
      </c>
      <c r="L16" s="157"/>
      <c r="M16" s="154">
        <v>64.697841299247429</v>
      </c>
      <c r="N16" s="158"/>
      <c r="O16" s="159"/>
      <c r="P16" s="160"/>
      <c r="Q16" s="154">
        <f t="shared" si="1"/>
        <v>64.697841299247429</v>
      </c>
      <c r="R16" s="161">
        <f t="shared" si="2"/>
        <v>1058.63858</v>
      </c>
      <c r="S16" s="161">
        <f t="shared" si="3"/>
        <v>963.33229104754253</v>
      </c>
      <c r="T16" s="156">
        <f t="shared" si="4"/>
        <v>-106.08073870075259</v>
      </c>
      <c r="U16" s="138"/>
      <c r="W16" s="162" t="str">
        <f t="shared" si="5"/>
        <v>2032-33</v>
      </c>
      <c r="X16" s="163">
        <f t="shared" si="6"/>
        <v>117.577</v>
      </c>
      <c r="Y16" s="164"/>
      <c r="Z16" s="164"/>
      <c r="AA16" s="164"/>
      <c r="AB16" s="164"/>
      <c r="AC16" s="164"/>
      <c r="AD16" s="164"/>
      <c r="AE16" s="165">
        <f>'RNG by Scenario'!U23</f>
        <v>1.095890410958904</v>
      </c>
      <c r="AF16" s="162">
        <v>4.74</v>
      </c>
      <c r="AG16" s="162">
        <v>4.74</v>
      </c>
      <c r="AH16" s="162">
        <v>4.74</v>
      </c>
      <c r="AI16" s="162">
        <f t="shared" si="10"/>
        <v>14.22</v>
      </c>
      <c r="AJ16" s="162">
        <v>30</v>
      </c>
      <c r="AK16" s="162">
        <v>15</v>
      </c>
      <c r="AL16" s="162"/>
      <c r="AM16" s="162">
        <v>43.5</v>
      </c>
      <c r="AN16" s="162">
        <v>9.2200000000000006</v>
      </c>
      <c r="AO16" s="162"/>
      <c r="AP16" s="162"/>
      <c r="AQ16" s="162"/>
      <c r="AR16" s="162"/>
      <c r="AS16" s="162"/>
      <c r="AT16" s="162">
        <f t="shared" si="9"/>
        <v>52.72</v>
      </c>
      <c r="AU16" s="167"/>
      <c r="AV16" s="168">
        <v>95.306288952457493</v>
      </c>
      <c r="AW16" s="169"/>
      <c r="AX16" s="170"/>
      <c r="AZ16" s="171"/>
      <c r="BA16" s="129"/>
      <c r="BB16" s="155"/>
      <c r="BC16" s="161"/>
      <c r="BD16" s="155"/>
      <c r="BE16" s="150"/>
      <c r="BH16" s="129"/>
      <c r="BI16" s="129"/>
      <c r="BJ16" s="86"/>
    </row>
    <row r="17" spans="1:62" x14ac:dyDescent="0.25">
      <c r="A17" s="150"/>
      <c r="B17" s="16" t="s">
        <v>23</v>
      </c>
      <c r="C17" s="17"/>
      <c r="D17" s="151">
        <v>277.36700000000002</v>
      </c>
      <c r="E17" s="151">
        <f t="shared" si="7"/>
        <v>255.54299999999995</v>
      </c>
      <c r="F17" s="151">
        <v>447.05700000000002</v>
      </c>
      <c r="G17" s="152">
        <v>2.5</v>
      </c>
      <c r="H17" s="153">
        <v>85</v>
      </c>
      <c r="I17" s="154">
        <f t="shared" si="8"/>
        <v>811.92399999999998</v>
      </c>
      <c r="J17" s="155">
        <v>1067.06105</v>
      </c>
      <c r="K17" s="156">
        <f t="shared" si="0"/>
        <v>-255.13705000000004</v>
      </c>
      <c r="L17" s="157"/>
      <c r="M17" s="154">
        <v>69.270096037161764</v>
      </c>
      <c r="N17" s="158"/>
      <c r="O17" s="159"/>
      <c r="P17" s="160"/>
      <c r="Q17" s="154">
        <f t="shared" si="1"/>
        <v>69.270096037161764</v>
      </c>
      <c r="R17" s="161">
        <f t="shared" si="2"/>
        <v>1067.06105</v>
      </c>
      <c r="S17" s="161">
        <f t="shared" si="3"/>
        <v>960.42540246052874</v>
      </c>
      <c r="T17" s="156">
        <f t="shared" si="4"/>
        <v>-185.86695396283824</v>
      </c>
      <c r="U17" s="138"/>
      <c r="W17" s="162" t="str">
        <f t="shared" si="5"/>
        <v>2033-34</v>
      </c>
      <c r="X17" s="163">
        <f t="shared" si="6"/>
        <v>117.733</v>
      </c>
      <c r="Y17" s="164"/>
      <c r="Z17" s="164"/>
      <c r="AA17" s="164"/>
      <c r="AB17" s="164"/>
      <c r="AC17" s="164"/>
      <c r="AD17" s="164"/>
      <c r="AE17" s="165">
        <f>'RNG by Scenario'!U24</f>
        <v>1.3698630136986301</v>
      </c>
      <c r="AF17" s="162">
        <v>4.74</v>
      </c>
      <c r="AG17" s="162">
        <v>4.74</v>
      </c>
      <c r="AH17" s="162">
        <v>4.74</v>
      </c>
      <c r="AI17" s="162">
        <f t="shared" si="10"/>
        <v>14.22</v>
      </c>
      <c r="AJ17" s="162">
        <v>30</v>
      </c>
      <c r="AK17" s="162">
        <v>15</v>
      </c>
      <c r="AL17" s="162"/>
      <c r="AM17" s="162">
        <v>43.5</v>
      </c>
      <c r="AN17" s="162">
        <v>9.2200000000000006</v>
      </c>
      <c r="AO17" s="162"/>
      <c r="AP17" s="162"/>
      <c r="AQ17" s="162"/>
      <c r="AR17" s="162"/>
      <c r="AS17" s="75">
        <v>75.78</v>
      </c>
      <c r="AT17" s="162">
        <f t="shared" si="9"/>
        <v>128.5</v>
      </c>
      <c r="AU17" s="167"/>
      <c r="AV17" s="168">
        <v>106.63564753947128</v>
      </c>
      <c r="AW17" s="169"/>
      <c r="AX17" s="170"/>
      <c r="AZ17" s="171"/>
      <c r="BA17" s="129"/>
      <c r="BB17" s="155"/>
      <c r="BC17" s="161"/>
      <c r="BD17" s="155"/>
      <c r="BE17" s="150"/>
      <c r="BH17" s="129"/>
      <c r="BI17" s="129"/>
      <c r="BJ17" s="86"/>
    </row>
    <row r="18" spans="1:62" x14ac:dyDescent="0.25">
      <c r="A18" s="150"/>
      <c r="B18" s="16" t="s">
        <v>24</v>
      </c>
      <c r="C18" s="17"/>
      <c r="D18" s="151">
        <v>277.36700000000002</v>
      </c>
      <c r="E18" s="151">
        <f t="shared" si="7"/>
        <v>255.54299999999995</v>
      </c>
      <c r="F18" s="151">
        <v>447.05700000000002</v>
      </c>
      <c r="G18" s="152">
        <v>2.5</v>
      </c>
      <c r="H18" s="153">
        <v>85</v>
      </c>
      <c r="I18" s="154">
        <f t="shared" si="8"/>
        <v>811.92399999999998</v>
      </c>
      <c r="J18" s="155">
        <v>1074.4459299999999</v>
      </c>
      <c r="K18" s="156">
        <f t="shared" si="0"/>
        <v>-262.52192999999988</v>
      </c>
      <c r="L18" s="157"/>
      <c r="M18" s="154">
        <v>73.961063497843298</v>
      </c>
      <c r="N18" s="158"/>
      <c r="O18" s="159"/>
      <c r="P18" s="160"/>
      <c r="Q18" s="154">
        <f t="shared" si="1"/>
        <v>73.961063497843298</v>
      </c>
      <c r="R18" s="161">
        <f t="shared" si="2"/>
        <v>1074.4459299999999</v>
      </c>
      <c r="S18" s="161">
        <f t="shared" si="3"/>
        <v>962.67037647625648</v>
      </c>
      <c r="T18" s="156">
        <f t="shared" si="4"/>
        <v>-188.56086650215661</v>
      </c>
      <c r="U18" s="138"/>
      <c r="W18" s="162" t="str">
        <f t="shared" si="5"/>
        <v>2034-35</v>
      </c>
      <c r="X18" s="163">
        <f t="shared" si="6"/>
        <v>117.733</v>
      </c>
      <c r="Y18" s="164"/>
      <c r="Z18" s="164"/>
      <c r="AA18" s="164"/>
      <c r="AB18" s="164"/>
      <c r="AC18" s="164"/>
      <c r="AD18" s="164"/>
      <c r="AE18" s="165">
        <f>'RNG by Scenario'!U25</f>
        <v>1.3698630136986301</v>
      </c>
      <c r="AF18" s="162">
        <v>4.74</v>
      </c>
      <c r="AG18" s="162">
        <v>4.74</v>
      </c>
      <c r="AH18" s="162">
        <v>4.74</v>
      </c>
      <c r="AI18" s="162">
        <f t="shared" si="10"/>
        <v>14.22</v>
      </c>
      <c r="AJ18" s="162">
        <v>30</v>
      </c>
      <c r="AK18" s="162">
        <v>15</v>
      </c>
      <c r="AL18" s="162"/>
      <c r="AM18" s="162">
        <v>43.5</v>
      </c>
      <c r="AN18" s="162">
        <v>9.2200000000000006</v>
      </c>
      <c r="AO18" s="162"/>
      <c r="AP18" s="162"/>
      <c r="AQ18" s="162"/>
      <c r="AR18" s="162"/>
      <c r="AS18" s="166">
        <v>75.78</v>
      </c>
      <c r="AT18" s="162">
        <f t="shared" si="9"/>
        <v>128.5</v>
      </c>
      <c r="AU18" s="167"/>
      <c r="AV18" s="168">
        <v>111.77555352374335</v>
      </c>
      <c r="AW18" s="169"/>
      <c r="AX18" s="170"/>
      <c r="AZ18" s="171"/>
      <c r="BA18" s="129"/>
      <c r="BB18" s="155"/>
      <c r="BC18" s="161"/>
      <c r="BD18" s="155"/>
      <c r="BE18" s="150"/>
      <c r="BG18" s="129"/>
      <c r="BH18" s="129"/>
      <c r="BI18" s="129"/>
      <c r="BJ18" s="86"/>
    </row>
    <row r="19" spans="1:62" x14ac:dyDescent="0.25">
      <c r="A19" s="150"/>
      <c r="B19" s="16" t="s">
        <v>25</v>
      </c>
      <c r="C19" s="17"/>
      <c r="D19" s="151">
        <v>277.36700000000002</v>
      </c>
      <c r="E19" s="151">
        <f t="shared" si="7"/>
        <v>255.54299999999995</v>
      </c>
      <c r="F19" s="151">
        <v>447.05700000000002</v>
      </c>
      <c r="G19" s="152">
        <v>2.5</v>
      </c>
      <c r="H19" s="153">
        <v>85</v>
      </c>
      <c r="I19" s="154">
        <f t="shared" si="8"/>
        <v>811.92399999999998</v>
      </c>
      <c r="J19" s="155">
        <v>1081.79108</v>
      </c>
      <c r="K19" s="156">
        <f t="shared" si="0"/>
        <v>-269.86707999999999</v>
      </c>
      <c r="L19" s="157"/>
      <c r="M19" s="154">
        <v>78.737891361682856</v>
      </c>
      <c r="N19" s="158"/>
      <c r="O19" s="159"/>
      <c r="P19" s="160"/>
      <c r="Q19" s="154">
        <f t="shared" si="1"/>
        <v>78.737891361682856</v>
      </c>
      <c r="R19" s="161">
        <f t="shared" si="2"/>
        <v>1081.79108</v>
      </c>
      <c r="S19" s="161">
        <f t="shared" si="3"/>
        <v>965.14427885906082</v>
      </c>
      <c r="T19" s="156">
        <f t="shared" si="4"/>
        <v>-191.12918863831715</v>
      </c>
      <c r="U19" s="138"/>
      <c r="W19" s="162" t="str">
        <f t="shared" si="5"/>
        <v>2035-36</v>
      </c>
      <c r="X19" s="163">
        <f t="shared" si="6"/>
        <v>117.733</v>
      </c>
      <c r="Y19" s="164"/>
      <c r="Z19" s="164"/>
      <c r="AA19" s="164"/>
      <c r="AB19" s="164"/>
      <c r="AC19" s="164"/>
      <c r="AD19" s="164"/>
      <c r="AE19" s="165">
        <f>'RNG by Scenario'!U26</f>
        <v>1.3698630136986301</v>
      </c>
      <c r="AF19" s="162">
        <v>4.74</v>
      </c>
      <c r="AG19" s="162">
        <v>4.74</v>
      </c>
      <c r="AH19" s="162">
        <v>4.74</v>
      </c>
      <c r="AI19" s="162">
        <f t="shared" si="10"/>
        <v>14.22</v>
      </c>
      <c r="AJ19" s="162">
        <v>30</v>
      </c>
      <c r="AK19" s="162">
        <v>15</v>
      </c>
      <c r="AL19" s="162"/>
      <c r="AM19" s="162">
        <v>43.5</v>
      </c>
      <c r="AN19" s="162">
        <v>9.2200000000000006</v>
      </c>
      <c r="AO19" s="162"/>
      <c r="AP19" s="162"/>
      <c r="AQ19" s="162"/>
      <c r="AR19" s="162"/>
      <c r="AS19" s="162">
        <v>75.78</v>
      </c>
      <c r="AT19" s="162">
        <f t="shared" si="9"/>
        <v>128.5</v>
      </c>
      <c r="AU19" s="167"/>
      <c r="AV19" s="168">
        <v>116.6468011409391</v>
      </c>
      <c r="AW19" s="169"/>
      <c r="AX19" s="170"/>
      <c r="BA19" s="129"/>
      <c r="BB19" s="155"/>
      <c r="BC19" s="161"/>
      <c r="BD19" s="155"/>
      <c r="BE19" s="150"/>
      <c r="BG19" s="129"/>
      <c r="BH19" s="129"/>
      <c r="BI19" s="129"/>
      <c r="BJ19" s="86"/>
    </row>
    <row r="20" spans="1:62" x14ac:dyDescent="0.25">
      <c r="A20" s="150"/>
      <c r="B20" s="16" t="s">
        <v>26</v>
      </c>
      <c r="C20" s="17"/>
      <c r="D20" s="151">
        <v>277.36700000000002</v>
      </c>
      <c r="E20" s="151">
        <f t="shared" si="7"/>
        <v>255.54299999999995</v>
      </c>
      <c r="F20" s="151">
        <v>447.05700000000002</v>
      </c>
      <c r="G20" s="152">
        <v>2.5</v>
      </c>
      <c r="H20" s="153">
        <v>85</v>
      </c>
      <c r="I20" s="154">
        <f t="shared" si="8"/>
        <v>811.92399999999998</v>
      </c>
      <c r="J20" s="155">
        <v>1088.3149900000001</v>
      </c>
      <c r="K20" s="156">
        <f t="shared" si="0"/>
        <v>-276.3909900000001</v>
      </c>
      <c r="L20" s="157"/>
      <c r="M20" s="154">
        <v>83.436153129403692</v>
      </c>
      <c r="N20" s="158"/>
      <c r="O20" s="159"/>
      <c r="P20" s="160"/>
      <c r="Q20" s="154">
        <f t="shared" si="1"/>
        <v>83.436153129403692</v>
      </c>
      <c r="R20" s="161">
        <f t="shared" si="2"/>
        <v>1088.3149900000001</v>
      </c>
      <c r="S20" s="161">
        <f t="shared" si="3"/>
        <v>966.83757744121033</v>
      </c>
      <c r="T20" s="156">
        <f t="shared" si="4"/>
        <v>-192.95483687059641</v>
      </c>
      <c r="U20" s="138"/>
      <c r="W20" s="162" t="str">
        <f t="shared" si="5"/>
        <v>2036-37</v>
      </c>
      <c r="X20" s="163">
        <f t="shared" si="6"/>
        <v>117.733</v>
      </c>
      <c r="Y20" s="164"/>
      <c r="Z20" s="164"/>
      <c r="AA20" s="164"/>
      <c r="AB20" s="164"/>
      <c r="AC20" s="164"/>
      <c r="AD20" s="164"/>
      <c r="AE20" s="165">
        <f>'RNG by Scenario'!U27</f>
        <v>1.3698630136986301</v>
      </c>
      <c r="AF20" s="162">
        <v>4.74</v>
      </c>
      <c r="AG20" s="162">
        <v>4.74</v>
      </c>
      <c r="AH20" s="162">
        <v>4.74</v>
      </c>
      <c r="AI20" s="162">
        <f t="shared" si="10"/>
        <v>14.22</v>
      </c>
      <c r="AJ20" s="162">
        <v>30</v>
      </c>
      <c r="AK20" s="162">
        <v>15</v>
      </c>
      <c r="AL20" s="162"/>
      <c r="AM20" s="162">
        <v>43.5</v>
      </c>
      <c r="AN20" s="162">
        <v>9.2200000000000006</v>
      </c>
      <c r="AO20" s="162"/>
      <c r="AP20" s="162"/>
      <c r="AQ20" s="162"/>
      <c r="AR20" s="162"/>
      <c r="AS20" s="162">
        <v>75.78</v>
      </c>
      <c r="AT20" s="162">
        <f t="shared" si="9"/>
        <v>128.5</v>
      </c>
      <c r="AU20" s="167"/>
      <c r="AV20" s="168">
        <v>121.47741255878978</v>
      </c>
      <c r="AW20" s="169"/>
      <c r="AX20" s="170"/>
      <c r="BA20" s="129"/>
      <c r="BB20" s="155"/>
      <c r="BC20" s="161"/>
      <c r="BD20" s="155"/>
      <c r="BE20" s="150"/>
      <c r="BG20" s="129"/>
      <c r="BH20" s="129"/>
      <c r="BI20" s="129"/>
      <c r="BJ20" s="86"/>
    </row>
    <row r="21" spans="1:62" x14ac:dyDescent="0.25">
      <c r="A21" s="150"/>
      <c r="B21" s="16" t="s">
        <v>27</v>
      </c>
      <c r="C21" s="17"/>
      <c r="D21" s="151">
        <v>277.36700000000002</v>
      </c>
      <c r="E21" s="151">
        <f t="shared" si="7"/>
        <v>255.54299999999995</v>
      </c>
      <c r="F21" s="151">
        <v>447.05700000000002</v>
      </c>
      <c r="G21" s="152">
        <v>2.5</v>
      </c>
      <c r="H21" s="153">
        <v>85</v>
      </c>
      <c r="I21" s="154">
        <f t="shared" si="8"/>
        <v>811.92399999999998</v>
      </c>
      <c r="J21" s="155">
        <v>1096.5153700000001</v>
      </c>
      <c r="K21" s="156">
        <f t="shared" si="0"/>
        <v>-284.5913700000001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2"/>
        <v>1096.5153700000001</v>
      </c>
      <c r="S21" s="161">
        <f t="shared" si="3"/>
        <v>970.09132717527439</v>
      </c>
      <c r="T21" s="156">
        <f t="shared" si="4"/>
        <v>-196.40918883356289</v>
      </c>
      <c r="U21" s="138"/>
      <c r="W21" s="162" t="str">
        <f t="shared" si="5"/>
        <v>2037-38</v>
      </c>
      <c r="X21" s="163">
        <f t="shared" si="6"/>
        <v>117.733</v>
      </c>
      <c r="Y21" s="164"/>
      <c r="Z21" s="164"/>
      <c r="AA21" s="164"/>
      <c r="AB21" s="164"/>
      <c r="AC21" s="164"/>
      <c r="AD21" s="164"/>
      <c r="AE21" s="165">
        <f>'RNG by Scenario'!U28</f>
        <v>1.6438356164383561</v>
      </c>
      <c r="AF21" s="162">
        <v>4.74</v>
      </c>
      <c r="AG21" s="162">
        <v>4.74</v>
      </c>
      <c r="AH21" s="162">
        <v>4.74</v>
      </c>
      <c r="AI21" s="162">
        <f t="shared" si="10"/>
        <v>14.22</v>
      </c>
      <c r="AJ21" s="162">
        <v>30</v>
      </c>
      <c r="AK21" s="162">
        <v>15</v>
      </c>
      <c r="AL21" s="162"/>
      <c r="AM21" s="162">
        <v>43.5</v>
      </c>
      <c r="AN21" s="162">
        <v>9.2200000000000006</v>
      </c>
      <c r="AO21" s="162"/>
      <c r="AP21" s="162"/>
      <c r="AQ21" s="162"/>
      <c r="AR21" s="162"/>
      <c r="AS21" s="162">
        <v>75.78</v>
      </c>
      <c r="AT21" s="162">
        <f t="shared" si="9"/>
        <v>128.5</v>
      </c>
      <c r="AU21" s="167"/>
      <c r="AV21" s="168">
        <v>126.42404282472565</v>
      </c>
      <c r="AW21" s="169"/>
      <c r="AX21" s="170"/>
      <c r="BA21" s="129"/>
      <c r="BB21" s="155"/>
      <c r="BC21" s="161"/>
      <c r="BD21" s="155"/>
      <c r="BE21" s="150"/>
      <c r="BG21" s="129"/>
      <c r="BH21" s="129"/>
      <c r="BI21" s="129"/>
      <c r="BJ21" s="86"/>
    </row>
    <row r="22" spans="1:62" x14ac:dyDescent="0.25">
      <c r="A22" s="150"/>
      <c r="B22" s="16" t="s">
        <v>28</v>
      </c>
      <c r="C22" s="17"/>
      <c r="D22" s="151">
        <v>277.36700000000002</v>
      </c>
      <c r="E22" s="151">
        <f t="shared" si="7"/>
        <v>255.54299999999995</v>
      </c>
      <c r="F22" s="151">
        <v>447.05700000000002</v>
      </c>
      <c r="G22" s="152">
        <v>2.5</v>
      </c>
      <c r="H22" s="153">
        <v>85</v>
      </c>
      <c r="I22" s="154">
        <f t="shared" si="8"/>
        <v>811.92399999999998</v>
      </c>
      <c r="J22" s="155">
        <v>1104.03051</v>
      </c>
      <c r="K22" s="156">
        <f t="shared" si="0"/>
        <v>-292.10651000000007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2"/>
        <v>1104.03051</v>
      </c>
      <c r="S22" s="161">
        <f t="shared" si="3"/>
        <v>971.8279827434352</v>
      </c>
      <c r="T22" s="156">
        <f t="shared" si="4"/>
        <v>-199.17671208172146</v>
      </c>
      <c r="U22" s="138"/>
      <c r="W22" s="162" t="str">
        <f t="shared" si="5"/>
        <v>2038-39</v>
      </c>
      <c r="X22" s="163">
        <f t="shared" si="6"/>
        <v>117.733</v>
      </c>
      <c r="Y22" s="164"/>
      <c r="Z22" s="164"/>
      <c r="AA22" s="164"/>
      <c r="AB22" s="164"/>
      <c r="AC22" s="164"/>
      <c r="AD22" s="164"/>
      <c r="AE22" s="165">
        <f>'RNG by Scenario'!V30</f>
        <v>1.6438356164383561</v>
      </c>
      <c r="AF22" s="162">
        <v>4.74</v>
      </c>
      <c r="AG22" s="162">
        <v>4.74</v>
      </c>
      <c r="AH22" s="162">
        <v>4.74</v>
      </c>
      <c r="AI22" s="162">
        <f t="shared" si="10"/>
        <v>14.22</v>
      </c>
      <c r="AJ22" s="162">
        <v>30</v>
      </c>
      <c r="AK22" s="162">
        <v>15</v>
      </c>
      <c r="AL22" s="162"/>
      <c r="AM22" s="162">
        <v>43.5</v>
      </c>
      <c r="AN22" s="162">
        <v>9.2200000000000006</v>
      </c>
      <c r="AO22" s="162"/>
      <c r="AP22" s="162"/>
      <c r="AQ22" s="162"/>
      <c r="AR22" s="162"/>
      <c r="AS22" s="162">
        <v>75.78</v>
      </c>
      <c r="AT22" s="162">
        <f t="shared" si="9"/>
        <v>128.5</v>
      </c>
      <c r="AU22" s="167"/>
      <c r="AV22" s="168">
        <v>132.20252725656488</v>
      </c>
      <c r="AW22" s="169"/>
      <c r="AX22" s="170"/>
      <c r="BA22" s="129"/>
      <c r="BB22" s="155"/>
      <c r="BC22" s="161"/>
      <c r="BD22" s="155"/>
      <c r="BE22" s="150"/>
      <c r="BG22" s="129"/>
      <c r="BH22" s="129"/>
      <c r="BI22" s="129"/>
      <c r="BJ22" s="86"/>
    </row>
    <row r="23" spans="1:62" x14ac:dyDescent="0.25">
      <c r="A23" s="150"/>
      <c r="B23" s="16" t="s">
        <v>29</v>
      </c>
      <c r="C23" s="17"/>
      <c r="D23" s="151">
        <v>277.36700000000002</v>
      </c>
      <c r="E23" s="151">
        <f t="shared" si="7"/>
        <v>255.54299999999995</v>
      </c>
      <c r="F23" s="151">
        <v>447.05700000000002</v>
      </c>
      <c r="G23" s="152">
        <v>2.5</v>
      </c>
      <c r="H23" s="153">
        <v>85</v>
      </c>
      <c r="I23" s="154">
        <f t="shared" si="8"/>
        <v>811.92399999999998</v>
      </c>
      <c r="J23" s="155">
        <v>1111.41419</v>
      </c>
      <c r="K23" s="156">
        <f t="shared" si="0"/>
        <v>-299.49018999999998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2"/>
        <v>1111.41419</v>
      </c>
      <c r="S23" s="161">
        <f t="shared" si="3"/>
        <v>973.78818000194838</v>
      </c>
      <c r="T23" s="156">
        <f t="shared" si="4"/>
        <v>-201.82013686390678</v>
      </c>
      <c r="U23" s="138"/>
      <c r="W23" s="162" t="str">
        <f t="shared" si="5"/>
        <v>2039-40</v>
      </c>
      <c r="X23" s="163">
        <f t="shared" si="6"/>
        <v>117.733</v>
      </c>
      <c r="Y23" s="164"/>
      <c r="Z23" s="164"/>
      <c r="AA23" s="164"/>
      <c r="AB23" s="164"/>
      <c r="AC23" s="164"/>
      <c r="AD23" s="164"/>
      <c r="AE23" s="165">
        <f>'RNG by Scenario'!V31</f>
        <v>1.6438356164383561</v>
      </c>
      <c r="AF23" s="162">
        <v>4.74</v>
      </c>
      <c r="AG23" s="162">
        <v>4.74</v>
      </c>
      <c r="AH23" s="162">
        <v>4.74</v>
      </c>
      <c r="AI23" s="162">
        <f t="shared" si="10"/>
        <v>14.22</v>
      </c>
      <c r="AJ23" s="162">
        <v>30</v>
      </c>
      <c r="AK23" s="162">
        <v>15</v>
      </c>
      <c r="AL23" s="162"/>
      <c r="AM23" s="162">
        <v>43.5</v>
      </c>
      <c r="AN23" s="162">
        <v>9.2200000000000006</v>
      </c>
      <c r="AO23" s="162"/>
      <c r="AP23" s="162"/>
      <c r="AQ23" s="162"/>
      <c r="AR23" s="162"/>
      <c r="AS23" s="162">
        <v>75.78</v>
      </c>
      <c r="AT23" s="162">
        <f t="shared" si="9"/>
        <v>128.5</v>
      </c>
      <c r="AU23" s="167"/>
      <c r="AV23" s="168">
        <v>137.62600999805153</v>
      </c>
      <c r="AW23" s="169"/>
      <c r="AX23" s="170"/>
      <c r="BA23" s="129"/>
      <c r="BB23" s="155"/>
      <c r="BC23" s="161"/>
      <c r="BD23" s="155"/>
      <c r="BE23" s="150"/>
      <c r="BG23" s="129"/>
      <c r="BH23" s="129"/>
      <c r="BI23" s="129"/>
      <c r="BJ23" s="86"/>
    </row>
    <row r="24" spans="1:62" x14ac:dyDescent="0.25">
      <c r="A24" s="150"/>
      <c r="B24" s="16" t="s">
        <v>30</v>
      </c>
      <c r="C24" s="17"/>
      <c r="D24" s="151">
        <v>277.36700000000002</v>
      </c>
      <c r="E24" s="151">
        <f t="shared" si="7"/>
        <v>255.54299999999995</v>
      </c>
      <c r="F24" s="151">
        <v>447.05700000000002</v>
      </c>
      <c r="G24" s="152">
        <v>2.5</v>
      </c>
      <c r="H24" s="153">
        <v>85</v>
      </c>
      <c r="I24" s="154">
        <f t="shared" si="8"/>
        <v>811.92399999999998</v>
      </c>
      <c r="J24" s="155">
        <v>1117.6881399999997</v>
      </c>
      <c r="K24" s="156">
        <f t="shared" si="0"/>
        <v>-305.76413999999977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2"/>
        <v>1117.6881399999997</v>
      </c>
      <c r="S24" s="161">
        <f t="shared" si="3"/>
        <v>973.98145896515007</v>
      </c>
      <c r="T24" s="156">
        <f t="shared" si="4"/>
        <v>-203.38823040949887</v>
      </c>
      <c r="U24" s="138"/>
      <c r="W24" s="162" t="str">
        <f t="shared" si="5"/>
        <v>2040-41</v>
      </c>
      <c r="X24" s="163">
        <f t="shared" si="6"/>
        <v>117.733</v>
      </c>
      <c r="Y24" s="164"/>
      <c r="Z24" s="164"/>
      <c r="AA24" s="164"/>
      <c r="AB24" s="164"/>
      <c r="AC24" s="164"/>
      <c r="AD24" s="164"/>
      <c r="AE24" s="165">
        <f>'RNG by Scenario'!V32</f>
        <v>1.6438356164383561</v>
      </c>
      <c r="AF24" s="162">
        <v>4.74</v>
      </c>
      <c r="AG24" s="162">
        <v>4.74</v>
      </c>
      <c r="AH24" s="162">
        <v>4.74</v>
      </c>
      <c r="AI24" s="162">
        <f t="shared" si="10"/>
        <v>14.22</v>
      </c>
      <c r="AJ24" s="162">
        <v>30</v>
      </c>
      <c r="AK24" s="162">
        <v>15</v>
      </c>
      <c r="AL24" s="162"/>
      <c r="AM24" s="162">
        <v>43.5</v>
      </c>
      <c r="AN24" s="162">
        <v>9.2200000000000006</v>
      </c>
      <c r="AO24" s="162"/>
      <c r="AP24" s="162"/>
      <c r="AQ24" s="162"/>
      <c r="AR24" s="162"/>
      <c r="AS24" s="162">
        <v>75.78</v>
      </c>
      <c r="AT24" s="162">
        <f t="shared" si="9"/>
        <v>128.5</v>
      </c>
      <c r="AU24" s="167"/>
      <c r="AV24" s="168">
        <v>143.70668103484974</v>
      </c>
      <c r="AW24" s="169"/>
      <c r="AX24" s="170"/>
      <c r="BA24" s="129"/>
      <c r="BB24" s="155"/>
      <c r="BC24" s="161"/>
      <c r="BD24" s="155"/>
      <c r="BE24" s="150"/>
      <c r="BI24" s="129"/>
      <c r="BJ24" s="86"/>
    </row>
    <row r="25" spans="1:62" x14ac:dyDescent="0.25">
      <c r="A25" s="150"/>
      <c r="B25" s="16" t="s">
        <v>34</v>
      </c>
      <c r="C25" s="17"/>
      <c r="D25" s="151">
        <v>277.36700000000002</v>
      </c>
      <c r="E25" s="151">
        <f t="shared" si="7"/>
        <v>255.54299999999995</v>
      </c>
      <c r="F25" s="151">
        <v>447.05700000000002</v>
      </c>
      <c r="G25" s="152">
        <v>2.5</v>
      </c>
      <c r="H25" s="153">
        <v>85</v>
      </c>
      <c r="I25" s="154">
        <f t="shared" si="8"/>
        <v>811.92399999999998</v>
      </c>
      <c r="J25" s="155">
        <v>1125.7561599999999</v>
      </c>
      <c r="K25" s="156">
        <f t="shared" si="0"/>
        <v>-313.83215999999993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1125.7561599999999</v>
      </c>
      <c r="S25" s="161">
        <f t="shared" si="3"/>
        <v>978.28925790942117</v>
      </c>
      <c r="T25" s="156">
        <f>I25+Q25-R25</f>
        <v>-206.8737315266759</v>
      </c>
      <c r="U25" s="138"/>
      <c r="V25" s="65"/>
      <c r="W25" s="162" t="str">
        <f>B25</f>
        <v>2041-42</v>
      </c>
      <c r="X25" s="163">
        <f t="shared" si="6"/>
        <v>117.733</v>
      </c>
      <c r="Y25" s="164"/>
      <c r="Z25" s="164"/>
      <c r="AA25" s="164"/>
      <c r="AB25" s="164"/>
      <c r="AC25" s="164"/>
      <c r="AD25" s="164"/>
      <c r="AE25" s="165">
        <f>'RNG by Scenario'!V33</f>
        <v>1.9178082191780821</v>
      </c>
      <c r="AF25" s="162">
        <v>4.74</v>
      </c>
      <c r="AG25" s="162">
        <v>4.74</v>
      </c>
      <c r="AH25" s="162">
        <v>4.74</v>
      </c>
      <c r="AI25" s="162">
        <f t="shared" si="10"/>
        <v>14.22</v>
      </c>
      <c r="AJ25" s="162">
        <v>30</v>
      </c>
      <c r="AK25" s="162">
        <v>15</v>
      </c>
      <c r="AL25" s="162"/>
      <c r="AM25" s="162">
        <v>43.5</v>
      </c>
      <c r="AN25" s="162">
        <v>9.2200000000000006</v>
      </c>
      <c r="AO25" s="162"/>
      <c r="AP25" s="162"/>
      <c r="AQ25" s="162"/>
      <c r="AR25" s="162"/>
      <c r="AS25" s="162">
        <v>75.78</v>
      </c>
      <c r="AT25" s="162">
        <f t="shared" si="9"/>
        <v>128.5</v>
      </c>
      <c r="AU25" s="167"/>
      <c r="AV25" s="168">
        <v>147.4669020905788</v>
      </c>
      <c r="AW25" s="169"/>
      <c r="AX25" s="170"/>
      <c r="BA25" s="129"/>
      <c r="BB25" s="155"/>
      <c r="BC25" s="161"/>
      <c r="BD25" s="155"/>
      <c r="BE25" s="150"/>
      <c r="BI25" s="129"/>
      <c r="BJ25" s="86"/>
    </row>
    <row r="26" spans="1:62" x14ac:dyDescent="0.25">
      <c r="A26" s="150"/>
      <c r="B26" s="16" t="s">
        <v>38</v>
      </c>
      <c r="C26" s="17"/>
      <c r="D26" s="151">
        <v>277.36700000000002</v>
      </c>
      <c r="E26" s="151">
        <f t="shared" si="7"/>
        <v>255.54299999999995</v>
      </c>
      <c r="F26" s="151">
        <v>447.05700000000002</v>
      </c>
      <c r="G26" s="152">
        <v>2.5</v>
      </c>
      <c r="H26" s="153">
        <v>85</v>
      </c>
      <c r="I26" s="154">
        <f t="shared" si="8"/>
        <v>811.92399999999998</v>
      </c>
      <c r="J26" s="155">
        <v>1133.1107300000001</v>
      </c>
      <c r="K26" s="156">
        <f t="shared" si="0"/>
        <v>-321.18673000000013</v>
      </c>
      <c r="L26" s="157"/>
      <c r="M26" s="175">
        <v>111.68148430943501</v>
      </c>
      <c r="N26" s="158"/>
      <c r="O26" s="159"/>
      <c r="P26" s="160"/>
      <c r="Q26" s="154">
        <f t="shared" ref="Q26:Q34" si="11">SUM(M26:P26)</f>
        <v>111.68148430943501</v>
      </c>
      <c r="R26" s="161">
        <f t="shared" ref="R26:R34" si="12">J26</f>
        <v>1133.1107300000001</v>
      </c>
      <c r="S26" s="161">
        <f t="shared" si="3"/>
        <v>981.14990427354087</v>
      </c>
      <c r="T26" s="156">
        <f t="shared" ref="T26:T34" si="13">I26+Q26-R26</f>
        <v>-209.50524569056506</v>
      </c>
      <c r="U26" s="138"/>
      <c r="W26" s="162" t="str">
        <f t="shared" ref="W26:W34" si="14">B26</f>
        <v>2042-43</v>
      </c>
      <c r="X26" s="163">
        <f t="shared" si="6"/>
        <v>117.733</v>
      </c>
      <c r="Y26" s="164"/>
      <c r="Z26" s="164"/>
      <c r="AA26" s="164"/>
      <c r="AB26" s="164"/>
      <c r="AC26" s="164"/>
      <c r="AD26" s="164"/>
      <c r="AE26" s="165">
        <f>'RNG by Scenario'!V34</f>
        <v>1.9178082191780821</v>
      </c>
      <c r="AF26" s="162">
        <v>4.74</v>
      </c>
      <c r="AG26" s="162">
        <v>4.74</v>
      </c>
      <c r="AH26" s="162">
        <v>4.74</v>
      </c>
      <c r="AI26" s="162">
        <f t="shared" si="10"/>
        <v>14.22</v>
      </c>
      <c r="AJ26" s="162">
        <v>30</v>
      </c>
      <c r="AK26" s="162">
        <v>15</v>
      </c>
      <c r="AL26" s="162"/>
      <c r="AM26" s="162">
        <v>43.5</v>
      </c>
      <c r="AN26" s="162">
        <v>9.2200000000000006</v>
      </c>
      <c r="AO26" s="162"/>
      <c r="AP26" s="162"/>
      <c r="AQ26" s="162"/>
      <c r="AR26" s="162"/>
      <c r="AS26" s="162">
        <v>75.78</v>
      </c>
      <c r="AT26" s="162">
        <f t="shared" si="9"/>
        <v>128.5</v>
      </c>
      <c r="AU26" s="167"/>
      <c r="AV26" s="168">
        <v>151.96082572645926</v>
      </c>
      <c r="AW26" s="169"/>
      <c r="AX26" s="170"/>
      <c r="BA26" s="129"/>
      <c r="BB26" s="155"/>
      <c r="BC26" s="161"/>
      <c r="BD26" s="155"/>
      <c r="BE26" s="150"/>
      <c r="BI26" s="129"/>
      <c r="BJ26" s="86"/>
    </row>
    <row r="27" spans="1:62" x14ac:dyDescent="0.25">
      <c r="A27" s="150"/>
      <c r="B27" s="16" t="s">
        <v>41</v>
      </c>
      <c r="C27" s="17"/>
      <c r="D27" s="151">
        <v>277.36700000000002</v>
      </c>
      <c r="E27" s="151">
        <f t="shared" si="7"/>
        <v>255.54299999999995</v>
      </c>
      <c r="F27" s="151">
        <v>447.05700000000002</v>
      </c>
      <c r="G27" s="152">
        <v>2.5</v>
      </c>
      <c r="H27" s="153">
        <v>85</v>
      </c>
      <c r="I27" s="154">
        <f t="shared" si="8"/>
        <v>811.92399999999998</v>
      </c>
      <c r="J27" s="155">
        <v>1140.4231</v>
      </c>
      <c r="K27" s="156">
        <f t="shared" si="0"/>
        <v>-328.4991</v>
      </c>
      <c r="L27" s="157"/>
      <c r="M27" s="175">
        <v>116.36065912139</v>
      </c>
      <c r="N27" s="158"/>
      <c r="O27" s="159"/>
      <c r="P27" s="160"/>
      <c r="Q27" s="154">
        <f t="shared" si="11"/>
        <v>116.36065912139</v>
      </c>
      <c r="R27" s="161">
        <f t="shared" si="12"/>
        <v>1140.4231</v>
      </c>
      <c r="S27" s="161">
        <f t="shared" si="3"/>
        <v>984.45924227621742</v>
      </c>
      <c r="T27" s="156">
        <f t="shared" si="13"/>
        <v>-212.13844087861003</v>
      </c>
      <c r="U27" s="138"/>
      <c r="W27" s="162" t="str">
        <f t="shared" si="14"/>
        <v>2043-44</v>
      </c>
      <c r="X27" s="163">
        <f t="shared" si="6"/>
        <v>117.733</v>
      </c>
      <c r="Y27" s="164"/>
      <c r="Z27" s="164"/>
      <c r="AA27" s="164"/>
      <c r="AB27" s="164"/>
      <c r="AC27" s="164"/>
      <c r="AD27" s="164"/>
      <c r="AE27" s="165">
        <f>'RNG by Scenario'!V35</f>
        <v>1.9178082191780821</v>
      </c>
      <c r="AF27" s="162">
        <v>4.74</v>
      </c>
      <c r="AG27" s="162">
        <v>4.74</v>
      </c>
      <c r="AH27" s="162">
        <v>4.74</v>
      </c>
      <c r="AI27" s="162">
        <f t="shared" si="10"/>
        <v>14.22</v>
      </c>
      <c r="AJ27" s="162">
        <v>30</v>
      </c>
      <c r="AK27" s="162">
        <v>15</v>
      </c>
      <c r="AL27" s="162"/>
      <c r="AM27" s="162">
        <v>43.5</v>
      </c>
      <c r="AN27" s="162">
        <v>9.2200000000000006</v>
      </c>
      <c r="AO27" s="162"/>
      <c r="AP27" s="162"/>
      <c r="AQ27" s="162"/>
      <c r="AR27" s="162"/>
      <c r="AS27" s="162">
        <v>75.78</v>
      </c>
      <c r="AT27" s="162">
        <f t="shared" si="9"/>
        <v>128.5</v>
      </c>
      <c r="AU27" s="167"/>
      <c r="AV27" s="168">
        <v>155.96385772378258</v>
      </c>
      <c r="AW27" s="169"/>
      <c r="AX27" s="170"/>
      <c r="BA27" s="129"/>
      <c r="BB27" s="155"/>
      <c r="BC27" s="161"/>
      <c r="BD27" s="155"/>
      <c r="BE27" s="150"/>
      <c r="BI27" s="129"/>
      <c r="BJ27" s="86"/>
    </row>
    <row r="28" spans="1:62" x14ac:dyDescent="0.25">
      <c r="A28" s="150"/>
      <c r="B28" s="16" t="s">
        <v>39</v>
      </c>
      <c r="C28" s="17"/>
      <c r="D28" s="151">
        <v>277.36700000000002</v>
      </c>
      <c r="E28" s="151">
        <f t="shared" si="7"/>
        <v>255.54299999999995</v>
      </c>
      <c r="F28" s="151">
        <v>447.05700000000002</v>
      </c>
      <c r="G28" s="152">
        <v>2.5</v>
      </c>
      <c r="H28" s="153">
        <v>85</v>
      </c>
      <c r="I28" s="154">
        <f t="shared" si="8"/>
        <v>811.92399999999998</v>
      </c>
      <c r="J28" s="155">
        <v>1146.87691</v>
      </c>
      <c r="K28" s="156">
        <f t="shared" si="0"/>
        <v>-334.95290999999997</v>
      </c>
      <c r="L28" s="157"/>
      <c r="M28" s="175">
        <v>121.039833933344</v>
      </c>
      <c r="N28" s="158"/>
      <c r="O28" s="159"/>
      <c r="P28" s="160"/>
      <c r="Q28" s="154">
        <f t="shared" si="11"/>
        <v>121.039833933344</v>
      </c>
      <c r="R28" s="161">
        <f t="shared" si="12"/>
        <v>1146.87691</v>
      </c>
      <c r="S28" s="161">
        <f t="shared" si="3"/>
        <v>982.74416425490051</v>
      </c>
      <c r="T28" s="156">
        <f t="shared" si="13"/>
        <v>-213.913076066656</v>
      </c>
      <c r="U28" s="138"/>
      <c r="W28" s="162" t="str">
        <f t="shared" si="14"/>
        <v>2044-45</v>
      </c>
      <c r="X28" s="163">
        <f t="shared" si="6"/>
        <v>117.733</v>
      </c>
      <c r="Y28" s="164"/>
      <c r="Z28" s="164"/>
      <c r="AA28" s="164"/>
      <c r="AB28" s="164"/>
      <c r="AC28" s="164"/>
      <c r="AD28" s="164"/>
      <c r="AE28" s="165">
        <f>'RNG by Scenario'!V36</f>
        <v>1.9178082191780821</v>
      </c>
      <c r="AF28" s="162">
        <v>4.74</v>
      </c>
      <c r="AG28" s="162">
        <v>4.74</v>
      </c>
      <c r="AH28" s="162">
        <v>4.74</v>
      </c>
      <c r="AI28" s="162">
        <f t="shared" si="10"/>
        <v>14.22</v>
      </c>
      <c r="AJ28" s="162">
        <v>30</v>
      </c>
      <c r="AK28" s="162">
        <v>15</v>
      </c>
      <c r="AL28" s="162"/>
      <c r="AM28" s="162">
        <v>43.5</v>
      </c>
      <c r="AN28" s="162">
        <v>9.2200000000000006</v>
      </c>
      <c r="AO28" s="162"/>
      <c r="AP28" s="162"/>
      <c r="AQ28" s="162"/>
      <c r="AR28" s="162"/>
      <c r="AS28" s="162">
        <v>75.78</v>
      </c>
      <c r="AT28" s="162">
        <f t="shared" si="9"/>
        <v>128.5</v>
      </c>
      <c r="AU28" s="167"/>
      <c r="AV28" s="168">
        <v>164.13274574509944</v>
      </c>
      <c r="AW28" s="169"/>
      <c r="AX28" s="170"/>
      <c r="BA28" s="129"/>
      <c r="BB28" s="155"/>
      <c r="BC28" s="161"/>
      <c r="BD28" s="155"/>
      <c r="BE28" s="150"/>
      <c r="BI28" s="129"/>
      <c r="BJ28" s="86"/>
    </row>
    <row r="29" spans="1:62" x14ac:dyDescent="0.25">
      <c r="A29" s="150"/>
      <c r="B29" s="16" t="s">
        <v>40</v>
      </c>
      <c r="C29" s="17"/>
      <c r="D29" s="151">
        <v>277.36700000000002</v>
      </c>
      <c r="E29" s="151">
        <f t="shared" si="7"/>
        <v>255.54299999999995</v>
      </c>
      <c r="F29" s="151">
        <v>447.05700000000002</v>
      </c>
      <c r="G29" s="152">
        <v>2.5</v>
      </c>
      <c r="H29" s="153">
        <v>85</v>
      </c>
      <c r="I29" s="154">
        <f t="shared" si="8"/>
        <v>811.92399999999998</v>
      </c>
      <c r="J29" s="155">
        <v>1155.0855800000002</v>
      </c>
      <c r="K29" s="156">
        <f t="shared" si="0"/>
        <v>-343.16158000000019</v>
      </c>
      <c r="L29" s="157"/>
      <c r="M29" s="175">
        <v>125.719008745298</v>
      </c>
      <c r="N29" s="158"/>
      <c r="O29" s="159"/>
      <c r="P29" s="160"/>
      <c r="Q29" s="154">
        <f t="shared" si="11"/>
        <v>125.719008745298</v>
      </c>
      <c r="R29" s="161">
        <f t="shared" si="12"/>
        <v>1155.0855800000002</v>
      </c>
      <c r="S29" s="161">
        <f t="shared" si="3"/>
        <v>985.0432358376205</v>
      </c>
      <c r="T29" s="156">
        <f t="shared" si="13"/>
        <v>-217.44257125470222</v>
      </c>
      <c r="U29" s="138"/>
      <c r="W29" s="162" t="str">
        <f t="shared" si="14"/>
        <v>2045-46</v>
      </c>
      <c r="X29" s="163">
        <f t="shared" si="6"/>
        <v>117.733</v>
      </c>
      <c r="Y29" s="164"/>
      <c r="Z29" s="164"/>
      <c r="AA29" s="164"/>
      <c r="AB29" s="164"/>
      <c r="AC29" s="164"/>
      <c r="AD29" s="164"/>
      <c r="AE29" s="165">
        <f>'RNG by Scenario'!V37</f>
        <v>2.1917808219178081</v>
      </c>
      <c r="AF29" s="162">
        <v>4.74</v>
      </c>
      <c r="AG29" s="162">
        <v>4.74</v>
      </c>
      <c r="AH29" s="162">
        <v>4.74</v>
      </c>
      <c r="AI29" s="162">
        <f t="shared" si="10"/>
        <v>14.22</v>
      </c>
      <c r="AJ29" s="162">
        <v>30</v>
      </c>
      <c r="AK29" s="162">
        <v>15</v>
      </c>
      <c r="AL29" s="162"/>
      <c r="AM29" s="162">
        <v>43.5</v>
      </c>
      <c r="AN29" s="162">
        <v>9.2200000000000006</v>
      </c>
      <c r="AO29" s="162"/>
      <c r="AP29" s="162"/>
      <c r="AQ29" s="162"/>
      <c r="AR29" s="162"/>
      <c r="AS29" s="162">
        <v>75.78</v>
      </c>
      <c r="AT29" s="162">
        <f t="shared" si="9"/>
        <v>128.5</v>
      </c>
      <c r="AU29" s="167"/>
      <c r="AV29" s="168">
        <v>170.04234416237966</v>
      </c>
      <c r="AW29" s="169"/>
      <c r="AX29" s="170"/>
      <c r="BA29" s="129"/>
      <c r="BB29" s="155"/>
      <c r="BC29" s="161"/>
      <c r="BD29" s="155"/>
      <c r="BE29" s="150"/>
      <c r="BI29" s="129"/>
      <c r="BJ29" s="86"/>
    </row>
    <row r="30" spans="1:62" x14ac:dyDescent="0.25">
      <c r="A30" s="150"/>
      <c r="B30" s="16" t="s">
        <v>42</v>
      </c>
      <c r="C30" s="17"/>
      <c r="D30" s="151">
        <v>277.36700000000002</v>
      </c>
      <c r="E30" s="151">
        <f t="shared" si="7"/>
        <v>255.54299999999995</v>
      </c>
      <c r="F30" s="151">
        <v>447.05700000000002</v>
      </c>
      <c r="G30" s="152">
        <v>2.5</v>
      </c>
      <c r="H30" s="153">
        <v>85</v>
      </c>
      <c r="I30" s="154">
        <f t="shared" si="8"/>
        <v>811.92399999999998</v>
      </c>
      <c r="J30" s="155">
        <v>1162.3530800000001</v>
      </c>
      <c r="K30" s="156">
        <f t="shared" si="0"/>
        <v>-350.42908000000011</v>
      </c>
      <c r="L30" s="157"/>
      <c r="M30" s="175">
        <v>130.39818355725299</v>
      </c>
      <c r="N30" s="158"/>
      <c r="O30" s="159"/>
      <c r="P30" s="160"/>
      <c r="Q30" s="154">
        <f t="shared" si="11"/>
        <v>130.39818355725299</v>
      </c>
      <c r="R30" s="161">
        <f t="shared" si="12"/>
        <v>1162.3530800000001</v>
      </c>
      <c r="S30" s="161">
        <f t="shared" si="3"/>
        <v>986.0461665607495</v>
      </c>
      <c r="T30" s="156">
        <f t="shared" si="13"/>
        <v>-220.03089644274712</v>
      </c>
      <c r="U30" s="138"/>
      <c r="W30" s="162" t="str">
        <f t="shared" si="14"/>
        <v>2046-47</v>
      </c>
      <c r="X30" s="163">
        <f t="shared" si="6"/>
        <v>117.733</v>
      </c>
      <c r="Y30" s="164"/>
      <c r="Z30" s="164"/>
      <c r="AA30" s="164"/>
      <c r="AB30" s="164"/>
      <c r="AC30" s="164"/>
      <c r="AD30" s="164"/>
      <c r="AE30" s="165">
        <f>'RNG by Scenario'!V38</f>
        <v>2.1917808219178081</v>
      </c>
      <c r="AF30" s="162">
        <v>4.74</v>
      </c>
      <c r="AG30" s="162">
        <v>4.74</v>
      </c>
      <c r="AH30" s="162">
        <v>4.74</v>
      </c>
      <c r="AI30" s="162">
        <f t="shared" si="10"/>
        <v>14.22</v>
      </c>
      <c r="AJ30" s="162">
        <v>30</v>
      </c>
      <c r="AK30" s="162">
        <v>15</v>
      </c>
      <c r="AL30" s="162"/>
      <c r="AM30" s="162">
        <v>43.5</v>
      </c>
      <c r="AN30" s="162">
        <v>9.2200000000000006</v>
      </c>
      <c r="AO30" s="162"/>
      <c r="AP30" s="162"/>
      <c r="AQ30" s="162"/>
      <c r="AR30" s="162"/>
      <c r="AS30" s="162">
        <v>75.78</v>
      </c>
      <c r="AT30" s="162">
        <f t="shared" si="9"/>
        <v>128.5</v>
      </c>
      <c r="AU30" s="167"/>
      <c r="AV30" s="168">
        <v>176.30691343925056</v>
      </c>
      <c r="AW30" s="169"/>
      <c r="AX30" s="170"/>
      <c r="BA30" s="129"/>
      <c r="BB30" s="155"/>
      <c r="BC30" s="161"/>
      <c r="BD30" s="155"/>
      <c r="BE30" s="150"/>
      <c r="BI30" s="129"/>
      <c r="BJ30" s="86"/>
    </row>
    <row r="31" spans="1:62" x14ac:dyDescent="0.25">
      <c r="A31" s="150"/>
      <c r="B31" s="16" t="s">
        <v>43</v>
      </c>
      <c r="C31" s="17"/>
      <c r="D31" s="151">
        <v>277.36700000000002</v>
      </c>
      <c r="E31" s="151">
        <f t="shared" si="7"/>
        <v>255.54299999999995</v>
      </c>
      <c r="F31" s="151">
        <v>447.05700000000002</v>
      </c>
      <c r="G31" s="152">
        <v>2.5</v>
      </c>
      <c r="H31" s="153">
        <v>85</v>
      </c>
      <c r="I31" s="154">
        <f t="shared" si="8"/>
        <v>811.92399999999998</v>
      </c>
      <c r="J31" s="155">
        <v>1169.36942</v>
      </c>
      <c r="K31" s="156">
        <f t="shared" si="0"/>
        <v>-357.44542000000001</v>
      </c>
      <c r="L31" s="157"/>
      <c r="M31" s="175">
        <v>135.07735836920699</v>
      </c>
      <c r="N31" s="158"/>
      <c r="O31" s="159"/>
      <c r="P31" s="160"/>
      <c r="Q31" s="154">
        <f t="shared" si="11"/>
        <v>135.07735836920699</v>
      </c>
      <c r="R31" s="161">
        <f t="shared" si="12"/>
        <v>1169.36942</v>
      </c>
      <c r="S31" s="161">
        <f t="shared" si="3"/>
        <v>988.42269596964161</v>
      </c>
      <c r="T31" s="156">
        <f t="shared" si="13"/>
        <v>-222.36806163079302</v>
      </c>
      <c r="U31" s="138"/>
      <c r="W31" s="162" t="str">
        <f t="shared" si="14"/>
        <v>2047-48</v>
      </c>
      <c r="X31" s="163">
        <f t="shared" si="6"/>
        <v>117.733</v>
      </c>
      <c r="Y31" s="164"/>
      <c r="Z31" s="164"/>
      <c r="AA31" s="164"/>
      <c r="AB31" s="164"/>
      <c r="AC31" s="164"/>
      <c r="AD31" s="164"/>
      <c r="AE31" s="165">
        <f>'RNG by Scenario'!V39</f>
        <v>2.1917808219178081</v>
      </c>
      <c r="AF31" s="162">
        <v>4.74</v>
      </c>
      <c r="AG31" s="162">
        <v>4.74</v>
      </c>
      <c r="AH31" s="162">
        <v>4.74</v>
      </c>
      <c r="AI31" s="162">
        <f t="shared" si="10"/>
        <v>14.22</v>
      </c>
      <c r="AJ31" s="162">
        <v>30</v>
      </c>
      <c r="AK31" s="162">
        <v>15</v>
      </c>
      <c r="AL31" s="162"/>
      <c r="AM31" s="162">
        <v>43.5</v>
      </c>
      <c r="AN31" s="162">
        <v>9.2200000000000006</v>
      </c>
      <c r="AO31" s="162"/>
      <c r="AP31" s="162"/>
      <c r="AQ31" s="162"/>
      <c r="AR31" s="162"/>
      <c r="AS31" s="162">
        <v>75.78</v>
      </c>
      <c r="AT31" s="162">
        <f t="shared" si="9"/>
        <v>128.5</v>
      </c>
      <c r="AU31" s="167"/>
      <c r="AV31" s="168">
        <v>180.94672403035835</v>
      </c>
      <c r="AW31" s="169"/>
      <c r="AX31" s="170"/>
      <c r="BA31" s="129"/>
      <c r="BB31" s="155"/>
      <c r="BC31" s="161"/>
      <c r="BD31" s="155"/>
      <c r="BE31" s="150"/>
      <c r="BI31" s="129"/>
      <c r="BJ31" s="86"/>
    </row>
    <row r="32" spans="1:62" x14ac:dyDescent="0.25">
      <c r="A32" s="150"/>
      <c r="B32" s="16" t="s">
        <v>44</v>
      </c>
      <c r="C32" s="17"/>
      <c r="D32" s="151">
        <v>277.36700000000002</v>
      </c>
      <c r="E32" s="151">
        <f t="shared" si="7"/>
        <v>255.54299999999995</v>
      </c>
      <c r="F32" s="151">
        <v>447.05700000000002</v>
      </c>
      <c r="G32" s="152">
        <v>2.5</v>
      </c>
      <c r="H32" s="153">
        <v>85</v>
      </c>
      <c r="I32" s="154">
        <f t="shared" si="8"/>
        <v>811.92399999999998</v>
      </c>
      <c r="J32" s="155">
        <v>1175.3373799999999</v>
      </c>
      <c r="K32" s="156">
        <f t="shared" si="0"/>
        <v>-363.41337999999996</v>
      </c>
      <c r="L32" s="157"/>
      <c r="M32" s="175">
        <v>139.75653318116099</v>
      </c>
      <c r="N32" s="158"/>
      <c r="O32" s="159"/>
      <c r="P32" s="160"/>
      <c r="Q32" s="154">
        <f t="shared" si="11"/>
        <v>139.75653318116099</v>
      </c>
      <c r="R32" s="161">
        <f t="shared" si="12"/>
        <v>1175.3373799999999</v>
      </c>
      <c r="S32" s="161">
        <f t="shared" si="3"/>
        <v>988.3812183707787</v>
      </c>
      <c r="T32" s="156">
        <f t="shared" si="13"/>
        <v>-223.65684681883897</v>
      </c>
      <c r="U32" s="138"/>
      <c r="W32" s="162" t="str">
        <f t="shared" si="14"/>
        <v>2048-49</v>
      </c>
      <c r="X32" s="163">
        <f t="shared" si="6"/>
        <v>117.733</v>
      </c>
      <c r="Y32" s="164"/>
      <c r="Z32" s="164"/>
      <c r="AA32" s="164"/>
      <c r="AB32" s="164"/>
      <c r="AC32" s="164"/>
      <c r="AD32" s="164"/>
      <c r="AE32" s="165">
        <f>'RNG by Scenario'!V40</f>
        <v>2.1917808219178081</v>
      </c>
      <c r="AF32" s="162">
        <v>4.74</v>
      </c>
      <c r="AG32" s="162">
        <v>4.74</v>
      </c>
      <c r="AH32" s="162">
        <v>4.74</v>
      </c>
      <c r="AI32" s="162">
        <f t="shared" si="10"/>
        <v>14.22</v>
      </c>
      <c r="AJ32" s="162">
        <v>30</v>
      </c>
      <c r="AK32" s="162">
        <v>15</v>
      </c>
      <c r="AL32" s="162"/>
      <c r="AM32" s="162">
        <v>43.5</v>
      </c>
      <c r="AN32" s="162">
        <v>9.2200000000000006</v>
      </c>
      <c r="AO32" s="162"/>
      <c r="AP32" s="162"/>
      <c r="AQ32" s="162"/>
      <c r="AR32" s="162"/>
      <c r="AS32" s="162">
        <v>75.78</v>
      </c>
      <c r="AT32" s="162">
        <f t="shared" si="9"/>
        <v>128.5</v>
      </c>
      <c r="AU32" s="167"/>
      <c r="AV32" s="168">
        <v>186.95616162922127</v>
      </c>
      <c r="AW32" s="169"/>
      <c r="AX32" s="170"/>
      <c r="BA32" s="129"/>
      <c r="BB32" s="155"/>
      <c r="BC32" s="161"/>
      <c r="BD32" s="155"/>
      <c r="BE32" s="150"/>
      <c r="BI32" s="129"/>
      <c r="BJ32" s="86"/>
    </row>
    <row r="33" spans="1:66" x14ac:dyDescent="0.25">
      <c r="A33" s="150"/>
      <c r="B33" s="16" t="s">
        <v>45</v>
      </c>
      <c r="C33" s="17"/>
      <c r="D33" s="151">
        <v>277.36700000000002</v>
      </c>
      <c r="E33" s="151">
        <f t="shared" si="7"/>
        <v>255.54299999999995</v>
      </c>
      <c r="F33" s="151">
        <v>447.05700000000002</v>
      </c>
      <c r="G33" s="152">
        <v>2.5</v>
      </c>
      <c r="H33" s="153">
        <v>85</v>
      </c>
      <c r="I33" s="154">
        <f t="shared" si="8"/>
        <v>811.92399999999998</v>
      </c>
      <c r="J33" s="155">
        <v>1182.8938000000001</v>
      </c>
      <c r="K33" s="156">
        <f t="shared" si="0"/>
        <v>-370.96980000000008</v>
      </c>
      <c r="L33" s="157"/>
      <c r="M33" s="175">
        <v>144.43570799311601</v>
      </c>
      <c r="N33" s="158"/>
      <c r="O33" s="159"/>
      <c r="P33" s="160"/>
      <c r="Q33" s="154">
        <f t="shared" si="11"/>
        <v>144.43570799311601</v>
      </c>
      <c r="R33" s="161">
        <f t="shared" si="12"/>
        <v>1182.8938000000001</v>
      </c>
      <c r="S33" s="161">
        <f t="shared" si="3"/>
        <v>992.11458349625264</v>
      </c>
      <c r="T33" s="156">
        <f t="shared" si="13"/>
        <v>-226.53409200688407</v>
      </c>
      <c r="U33" s="138"/>
      <c r="W33" s="162" t="str">
        <f t="shared" si="14"/>
        <v>2049-50</v>
      </c>
      <c r="X33" s="163">
        <f t="shared" si="6"/>
        <v>117.733</v>
      </c>
      <c r="Y33" s="164"/>
      <c r="Z33" s="164"/>
      <c r="AA33" s="164"/>
      <c r="AB33" s="164"/>
      <c r="AC33" s="164"/>
      <c r="AD33" s="164"/>
      <c r="AE33" s="165">
        <f>'RNG by Scenario'!V41</f>
        <v>2.4657534246575343</v>
      </c>
      <c r="AF33" s="162">
        <v>4.74</v>
      </c>
      <c r="AG33" s="162">
        <v>4.74</v>
      </c>
      <c r="AH33" s="162">
        <v>4.74</v>
      </c>
      <c r="AI33" s="162">
        <f t="shared" si="10"/>
        <v>14.22</v>
      </c>
      <c r="AJ33" s="162">
        <v>30</v>
      </c>
      <c r="AK33" s="162">
        <v>15</v>
      </c>
      <c r="AL33" s="162"/>
      <c r="AM33" s="162">
        <v>43.5</v>
      </c>
      <c r="AN33" s="162">
        <v>9.2200000000000006</v>
      </c>
      <c r="AO33" s="162"/>
      <c r="AP33" s="162"/>
      <c r="AQ33" s="162"/>
      <c r="AR33" s="162"/>
      <c r="AS33" s="162">
        <v>75.78</v>
      </c>
      <c r="AT33" s="162">
        <f t="shared" si="9"/>
        <v>128.5</v>
      </c>
      <c r="AU33" s="167"/>
      <c r="AV33" s="168">
        <v>190.77921650374742</v>
      </c>
      <c r="AW33" s="169"/>
      <c r="AX33" s="170"/>
      <c r="BA33" s="129"/>
      <c r="BB33" s="155"/>
      <c r="BC33" s="161"/>
      <c r="BD33" s="155"/>
      <c r="BE33" s="150"/>
      <c r="BI33" s="129"/>
      <c r="BJ33" s="86"/>
    </row>
    <row r="34" spans="1:66" x14ac:dyDescent="0.25">
      <c r="A34" s="150"/>
      <c r="B34" s="16" t="s">
        <v>46</v>
      </c>
      <c r="C34" s="17"/>
      <c r="D34" s="151">
        <v>277.36700000000002</v>
      </c>
      <c r="E34" s="151">
        <f t="shared" si="7"/>
        <v>255.54299999999995</v>
      </c>
      <c r="F34" s="151">
        <v>447.05700000000002</v>
      </c>
      <c r="G34" s="152">
        <v>2.5</v>
      </c>
      <c r="H34" s="153">
        <v>85</v>
      </c>
      <c r="I34" s="154">
        <f>SUM(D34,F34:H34)</f>
        <v>811.92399999999998</v>
      </c>
      <c r="J34" s="155">
        <v>1189.35995</v>
      </c>
      <c r="K34" s="156">
        <f t="shared" si="0"/>
        <v>-377.43595000000005</v>
      </c>
      <c r="L34" s="157"/>
      <c r="M34" s="175">
        <v>149.11488280507001</v>
      </c>
      <c r="N34" s="158"/>
      <c r="O34" s="159"/>
      <c r="P34" s="160"/>
      <c r="Q34" s="154">
        <f t="shared" si="11"/>
        <v>149.11488280507001</v>
      </c>
      <c r="R34" s="161">
        <f t="shared" si="12"/>
        <v>1189.35995</v>
      </c>
      <c r="S34" s="161">
        <f t="shared" si="3"/>
        <v>994.53136605542625</v>
      </c>
      <c r="T34" s="156">
        <f t="shared" si="13"/>
        <v>-228.32106719493004</v>
      </c>
      <c r="U34" s="138"/>
      <c r="W34" s="162" t="str">
        <f t="shared" si="14"/>
        <v>2050-51</v>
      </c>
      <c r="X34" s="163">
        <f t="shared" si="6"/>
        <v>117.733</v>
      </c>
      <c r="Y34" s="162"/>
      <c r="Z34" s="162"/>
      <c r="AA34" s="164"/>
      <c r="AB34" s="164"/>
      <c r="AC34" s="164"/>
      <c r="AD34" s="164"/>
      <c r="AE34" s="165">
        <f>'RNG by Scenario'!V42</f>
        <v>2.4657534246575343</v>
      </c>
      <c r="AF34" s="162">
        <v>4.74</v>
      </c>
      <c r="AG34" s="164">
        <v>4.74</v>
      </c>
      <c r="AH34" s="164">
        <v>4.74</v>
      </c>
      <c r="AI34" s="162">
        <f t="shared" si="10"/>
        <v>14.22</v>
      </c>
      <c r="AJ34" s="162">
        <v>30</v>
      </c>
      <c r="AK34" s="162">
        <v>15</v>
      </c>
      <c r="AL34" s="162"/>
      <c r="AM34" s="162">
        <v>43.5</v>
      </c>
      <c r="AN34" s="162">
        <v>9.2200000000000006</v>
      </c>
      <c r="AO34" s="162"/>
      <c r="AP34" s="162"/>
      <c r="AQ34" s="162"/>
      <c r="AR34" s="162"/>
      <c r="AS34" s="162">
        <v>75.78</v>
      </c>
      <c r="AT34" s="162">
        <f t="shared" si="9"/>
        <v>128.5</v>
      </c>
      <c r="AU34" s="167"/>
      <c r="AV34" s="168">
        <v>194.82858394457378</v>
      </c>
      <c r="AW34" s="169"/>
      <c r="AX34" s="170"/>
      <c r="BA34" s="129"/>
      <c r="BB34" s="155"/>
      <c r="BC34" s="161"/>
      <c r="BD34" s="155"/>
      <c r="BE34" s="150"/>
      <c r="BJ34" s="86"/>
    </row>
    <row r="35" spans="1:66" x14ac:dyDescent="0.25">
      <c r="C35" s="16"/>
      <c r="AX35" s="170"/>
      <c r="BC35" s="169"/>
      <c r="BD35" s="154"/>
      <c r="BF35" s="150"/>
      <c r="BI35" s="133"/>
      <c r="BJ35" s="86"/>
      <c r="BL35" s="176"/>
      <c r="BM35" s="177"/>
      <c r="BN35" s="129"/>
    </row>
    <row r="36" spans="1:66" x14ac:dyDescent="0.25">
      <c r="B36" s="18" t="s">
        <v>31</v>
      </c>
      <c r="C36" s="113"/>
      <c r="D36" s="113"/>
      <c r="E36" s="178"/>
      <c r="F36" s="113"/>
      <c r="G36" s="18"/>
      <c r="H36" s="18"/>
      <c r="I36" s="154"/>
      <c r="J36" s="113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66"/>
      <c r="X36" s="66"/>
      <c r="Y36" s="170"/>
      <c r="Z36" s="170"/>
      <c r="AA36" s="170"/>
      <c r="AB36" s="170"/>
      <c r="AC36" s="170"/>
      <c r="AD36" s="170"/>
      <c r="AE36" s="179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66"/>
      <c r="AV36" s="66"/>
      <c r="AW36" s="66"/>
      <c r="AX36" s="170"/>
      <c r="AY36" s="66"/>
      <c r="AZ36" s="180"/>
      <c r="BA36" s="66"/>
      <c r="BB36" s="170"/>
      <c r="BC36" s="169"/>
      <c r="BD36" s="66"/>
      <c r="BF36" s="181"/>
      <c r="BI36" s="133"/>
      <c r="BJ36" s="86"/>
      <c r="BL36" s="176"/>
    </row>
    <row r="37" spans="1:66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6"/>
      <c r="X37" s="66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66"/>
      <c r="AV37" s="66"/>
      <c r="AW37" s="66"/>
      <c r="AX37" s="170"/>
      <c r="AY37" s="66"/>
      <c r="AZ37" s="180"/>
      <c r="BA37" s="66"/>
      <c r="BB37" s="170"/>
      <c r="BC37" s="169"/>
      <c r="BD37" s="66"/>
      <c r="BI37" s="133"/>
      <c r="BJ37" s="86"/>
    </row>
    <row r="38" spans="1:66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66"/>
      <c r="X38" s="66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66"/>
      <c r="AV38" s="66"/>
      <c r="AW38" s="66"/>
      <c r="AX38" s="66"/>
      <c r="AY38" s="66"/>
      <c r="AZ38" s="180"/>
      <c r="BA38" s="66"/>
      <c r="BB38" s="170"/>
      <c r="BC38" s="169"/>
      <c r="BD38" s="169"/>
      <c r="BI38" s="133"/>
      <c r="BJ38" s="86"/>
    </row>
    <row r="39" spans="1:66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66"/>
      <c r="X39" s="66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66"/>
      <c r="AV39" s="66"/>
      <c r="AW39" s="66"/>
      <c r="AX39" s="66"/>
      <c r="AY39" s="66"/>
      <c r="AZ39" s="180"/>
      <c r="BA39" s="66"/>
      <c r="BB39" s="170"/>
      <c r="BC39" s="169"/>
      <c r="BD39" s="169"/>
      <c r="BI39" s="133"/>
      <c r="BJ39" s="86"/>
    </row>
    <row r="40" spans="1:66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66"/>
      <c r="X40" s="66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66"/>
      <c r="AV40" s="66"/>
      <c r="AW40" s="66"/>
      <c r="AX40" s="66"/>
      <c r="AY40" s="66"/>
      <c r="AZ40" s="180"/>
      <c r="BA40" s="66"/>
      <c r="BB40" s="170"/>
      <c r="BC40" s="169"/>
      <c r="BD40" s="169"/>
      <c r="BI40" s="133"/>
      <c r="BJ40" s="86"/>
    </row>
    <row r="41" spans="1:66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66"/>
      <c r="X41" s="66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66"/>
      <c r="AV41" s="66"/>
      <c r="AW41" s="66"/>
      <c r="AX41" s="66"/>
      <c r="AY41" s="66"/>
      <c r="AZ41" s="180"/>
      <c r="BA41" s="66"/>
      <c r="BB41" s="170"/>
      <c r="BC41" s="169"/>
      <c r="BD41" s="169"/>
      <c r="BI41" s="133"/>
      <c r="BJ41" s="86"/>
    </row>
    <row r="42" spans="1:66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66"/>
      <c r="X42" s="66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66"/>
      <c r="AV42" s="66"/>
      <c r="AW42" s="66"/>
      <c r="AX42" s="66"/>
      <c r="AY42" s="66"/>
      <c r="AZ42" s="180"/>
      <c r="BA42" s="66"/>
      <c r="BB42" s="170"/>
      <c r="BC42" s="169"/>
      <c r="BD42" s="169"/>
      <c r="BI42" s="133"/>
      <c r="BJ42" s="86"/>
    </row>
    <row r="43" spans="1:66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66"/>
      <c r="X43" s="66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66"/>
      <c r="AV43" s="66"/>
      <c r="AW43" s="66"/>
      <c r="AX43" s="66"/>
      <c r="AY43" s="66"/>
      <c r="AZ43" s="180"/>
      <c r="BA43" s="66"/>
      <c r="BB43" s="170"/>
      <c r="BC43" s="169"/>
      <c r="BD43" s="169"/>
      <c r="BI43" s="133"/>
      <c r="BJ43" s="86"/>
    </row>
    <row r="44" spans="1:66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66"/>
      <c r="X44" s="66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66"/>
      <c r="AV44" s="66"/>
      <c r="AW44" s="66"/>
      <c r="AX44" s="66"/>
      <c r="AY44" s="66"/>
      <c r="AZ44" s="180"/>
      <c r="BA44" s="66"/>
      <c r="BB44" s="170"/>
      <c r="BC44" s="169"/>
      <c r="BD44" s="169"/>
      <c r="BI44" s="133"/>
      <c r="BJ44" s="86"/>
    </row>
    <row r="45" spans="1:66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66"/>
      <c r="X45" s="66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66"/>
      <c r="AV45" s="66"/>
      <c r="AW45" s="66"/>
      <c r="AX45" s="66"/>
      <c r="AY45" s="66"/>
      <c r="AZ45" s="180"/>
      <c r="BA45" s="66"/>
      <c r="BB45" s="170"/>
      <c r="BC45" s="169"/>
      <c r="BD45" s="169"/>
      <c r="BI45" s="133"/>
      <c r="BJ45" s="86"/>
    </row>
    <row r="46" spans="1:66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66"/>
      <c r="X46" s="66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66"/>
      <c r="AV46" s="66"/>
      <c r="AW46" s="66"/>
      <c r="AX46" s="66"/>
      <c r="AY46" s="66"/>
      <c r="AZ46" s="180"/>
      <c r="BA46" s="66"/>
      <c r="BB46" s="170"/>
      <c r="BC46" s="169"/>
      <c r="BD46" s="169"/>
      <c r="BI46" s="133"/>
      <c r="BJ46" s="86"/>
    </row>
    <row r="47" spans="1:66" x14ac:dyDescent="0.25">
      <c r="I47" s="113"/>
      <c r="J47" s="182"/>
      <c r="K47" s="183"/>
      <c r="M47" s="183"/>
      <c r="W47" s="66"/>
      <c r="X47" s="66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66"/>
      <c r="AV47" s="66"/>
      <c r="AW47" s="66"/>
      <c r="AX47" s="66"/>
      <c r="AY47" s="66"/>
      <c r="AZ47" s="180"/>
      <c r="BA47" s="66"/>
      <c r="BB47" s="66"/>
      <c r="BC47" s="169"/>
      <c r="BD47" s="169"/>
      <c r="BI47" s="133"/>
      <c r="BJ47" s="86"/>
    </row>
    <row r="48" spans="1:66" x14ac:dyDescent="0.25">
      <c r="I48" s="113"/>
      <c r="J48" s="182"/>
      <c r="K48" s="183"/>
      <c r="M48" s="183"/>
      <c r="W48" s="66"/>
      <c r="X48" s="66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66"/>
      <c r="AV48" s="66"/>
      <c r="AW48" s="66"/>
      <c r="AX48" s="66"/>
      <c r="AY48" s="66"/>
      <c r="AZ48" s="180"/>
      <c r="BA48" s="66"/>
      <c r="BB48" s="66"/>
      <c r="BC48" s="169"/>
      <c r="BD48" s="169"/>
      <c r="BI48" s="133"/>
      <c r="BJ48" s="86"/>
    </row>
    <row r="49" spans="10:62" x14ac:dyDescent="0.25">
      <c r="J49" s="183"/>
      <c r="K49" s="183"/>
      <c r="M49" s="183"/>
      <c r="W49" s="66"/>
      <c r="X49" s="66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66"/>
      <c r="AV49" s="66"/>
      <c r="AW49" s="66"/>
      <c r="AX49" s="66"/>
      <c r="AY49" s="66"/>
      <c r="AZ49" s="180"/>
      <c r="BA49" s="66"/>
      <c r="BB49" s="66"/>
      <c r="BC49" s="169"/>
      <c r="BD49" s="169"/>
      <c r="BI49" s="133"/>
      <c r="BJ49" s="86"/>
    </row>
    <row r="50" spans="10:62" x14ac:dyDescent="0.25">
      <c r="J50" s="183"/>
      <c r="K50" s="183"/>
      <c r="M50" s="183"/>
      <c r="W50" s="66"/>
      <c r="X50" s="66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66"/>
      <c r="AV50" s="66"/>
      <c r="AW50" s="66"/>
      <c r="AX50" s="66"/>
      <c r="AY50" s="66"/>
      <c r="AZ50" s="180"/>
      <c r="BA50" s="66"/>
      <c r="BB50" s="66"/>
      <c r="BC50" s="169"/>
      <c r="BD50" s="169"/>
      <c r="BI50" s="133"/>
      <c r="BJ50" s="86"/>
    </row>
    <row r="51" spans="10:62" x14ac:dyDescent="0.25">
      <c r="J51" s="183"/>
      <c r="K51" s="183"/>
      <c r="M51" s="183"/>
      <c r="W51" s="66"/>
      <c r="X51" s="66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66"/>
      <c r="AV51" s="66"/>
      <c r="AW51" s="66"/>
      <c r="AX51" s="66"/>
      <c r="AY51" s="66"/>
      <c r="AZ51" s="180"/>
      <c r="BA51" s="66"/>
      <c r="BB51" s="66"/>
      <c r="BC51" s="169"/>
      <c r="BD51" s="169"/>
      <c r="BI51" s="133"/>
      <c r="BJ51" s="86"/>
    </row>
    <row r="52" spans="10:62" x14ac:dyDescent="0.25">
      <c r="J52" s="183"/>
      <c r="K52" s="183"/>
      <c r="L52" s="184"/>
      <c r="M52" s="183"/>
      <c r="W52" s="66"/>
      <c r="X52" s="66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66"/>
      <c r="AV52" s="66"/>
      <c r="AW52" s="66"/>
      <c r="AX52" s="66"/>
      <c r="AY52" s="66"/>
      <c r="AZ52" s="180"/>
      <c r="BA52" s="66"/>
      <c r="BB52" s="66"/>
      <c r="BC52" s="169"/>
      <c r="BD52" s="169"/>
      <c r="BI52" s="133"/>
      <c r="BJ52" s="86"/>
    </row>
    <row r="53" spans="10:62" x14ac:dyDescent="0.25">
      <c r="J53" s="183"/>
      <c r="K53" s="183"/>
      <c r="L53" s="184"/>
      <c r="M53" s="183"/>
      <c r="W53" s="66"/>
      <c r="X53" s="66"/>
      <c r="Y53" s="169"/>
      <c r="Z53" s="169"/>
      <c r="AA53" s="169"/>
      <c r="AB53" s="169"/>
      <c r="AC53" s="169"/>
      <c r="AD53" s="169"/>
      <c r="AE53" s="169"/>
      <c r="AF53" s="94"/>
      <c r="AG53" s="94"/>
      <c r="AH53" s="94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66"/>
      <c r="AV53" s="66"/>
      <c r="AW53" s="66"/>
      <c r="AX53" s="66"/>
      <c r="AY53" s="66"/>
      <c r="AZ53" s="180"/>
      <c r="BA53" s="66"/>
      <c r="BB53" s="66"/>
      <c r="BC53" s="169"/>
      <c r="BD53" s="169"/>
      <c r="BI53" s="133"/>
      <c r="BJ53" s="86"/>
    </row>
    <row r="54" spans="10:62" x14ac:dyDescent="0.25">
      <c r="J54" s="183"/>
      <c r="K54" s="183"/>
      <c r="L54" s="184"/>
      <c r="M54" s="183"/>
      <c r="W54" s="66"/>
      <c r="X54" s="66"/>
      <c r="Y54" s="169"/>
      <c r="Z54" s="169"/>
      <c r="AA54" s="169"/>
      <c r="AB54" s="169"/>
      <c r="AC54" s="169"/>
      <c r="AD54" s="169"/>
      <c r="AE54" s="169"/>
      <c r="AF54" s="94"/>
      <c r="AG54" s="94"/>
      <c r="AH54" s="94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66"/>
      <c r="AV54" s="66"/>
      <c r="AW54" s="66"/>
      <c r="AX54" s="66"/>
      <c r="AY54" s="66"/>
      <c r="AZ54" s="180"/>
      <c r="BA54" s="66"/>
      <c r="BB54" s="66"/>
      <c r="BC54" s="169"/>
      <c r="BD54" s="169"/>
      <c r="BI54" s="133"/>
      <c r="BJ54" s="86"/>
    </row>
    <row r="55" spans="10:62" x14ac:dyDescent="0.25">
      <c r="J55" s="183"/>
      <c r="K55" s="183"/>
      <c r="L55" s="184"/>
      <c r="M55" s="183"/>
      <c r="W55" s="66"/>
      <c r="X55" s="66"/>
      <c r="Y55" s="169"/>
      <c r="Z55" s="169"/>
      <c r="AA55" s="169"/>
      <c r="AB55" s="169"/>
      <c r="AC55" s="169"/>
      <c r="AD55" s="169"/>
      <c r="AE55" s="179"/>
      <c r="AF55" s="94"/>
      <c r="AG55" s="94"/>
      <c r="AH55" s="94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66"/>
      <c r="AV55" s="66"/>
      <c r="AW55" s="66"/>
      <c r="AX55" s="66"/>
      <c r="AY55" s="66"/>
      <c r="AZ55" s="180"/>
      <c r="BA55" s="66"/>
      <c r="BB55" s="66"/>
      <c r="BC55" s="169"/>
      <c r="BD55" s="169"/>
      <c r="BI55" s="133"/>
      <c r="BJ55" s="86"/>
    </row>
    <row r="56" spans="10:62" x14ac:dyDescent="0.25">
      <c r="J56" s="183"/>
      <c r="K56" s="183"/>
      <c r="L56" s="184"/>
      <c r="M56" s="183"/>
      <c r="W56" s="66"/>
      <c r="X56" s="66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66"/>
      <c r="AV56" s="66"/>
      <c r="AW56" s="66"/>
      <c r="AX56" s="66"/>
      <c r="AY56" s="66"/>
      <c r="AZ56" s="180"/>
      <c r="BA56" s="66"/>
      <c r="BB56" s="66"/>
      <c r="BC56" s="169"/>
      <c r="BD56" s="169"/>
      <c r="BI56" s="133"/>
      <c r="BJ56" s="86"/>
    </row>
    <row r="57" spans="10:62" x14ac:dyDescent="0.25">
      <c r="J57" s="183"/>
      <c r="K57" s="183"/>
      <c r="M57" s="183"/>
      <c r="W57" s="66"/>
      <c r="X57" s="66"/>
      <c r="Y57" s="169"/>
      <c r="Z57" s="169"/>
      <c r="AA57" s="169"/>
      <c r="AB57" s="169"/>
      <c r="AC57" s="169"/>
      <c r="AD57" s="169"/>
      <c r="AE57" s="169"/>
      <c r="AF57" s="185"/>
      <c r="AG57" s="185"/>
      <c r="AH57" s="185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66"/>
      <c r="AV57" s="66"/>
      <c r="AW57" s="66"/>
      <c r="AX57" s="66"/>
      <c r="AY57" s="66"/>
      <c r="AZ57" s="180"/>
      <c r="BA57" s="66"/>
      <c r="BB57" s="66"/>
      <c r="BC57" s="169"/>
      <c r="BD57" s="169"/>
      <c r="BI57" s="133"/>
      <c r="BJ57" s="86"/>
    </row>
    <row r="58" spans="10:62" x14ac:dyDescent="0.25">
      <c r="J58" s="183"/>
      <c r="K58" s="183"/>
      <c r="M58" s="183"/>
      <c r="W58" s="66"/>
      <c r="X58" s="66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66"/>
      <c r="AV58" s="66"/>
      <c r="AW58" s="66"/>
      <c r="AX58" s="66"/>
      <c r="AY58" s="66"/>
      <c r="AZ58" s="180"/>
      <c r="BA58" s="66"/>
      <c r="BB58" s="66"/>
      <c r="BC58" s="169"/>
      <c r="BD58" s="169"/>
      <c r="BI58" s="133"/>
      <c r="BJ58" s="86"/>
    </row>
    <row r="59" spans="10:62" x14ac:dyDescent="0.25">
      <c r="J59" s="183"/>
      <c r="K59" s="183"/>
      <c r="M59" s="183"/>
      <c r="W59" s="66"/>
      <c r="X59" s="66"/>
      <c r="Y59" s="66"/>
      <c r="Z59" s="66"/>
      <c r="AA59" s="66"/>
      <c r="AB59" s="66"/>
      <c r="AC59" s="66"/>
      <c r="AD59" s="66"/>
      <c r="AE59" s="66"/>
      <c r="AF59" s="179"/>
      <c r="AG59" s="179"/>
      <c r="AH59" s="179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180"/>
      <c r="BA59" s="66"/>
      <c r="BB59" s="66"/>
      <c r="BC59" s="169"/>
      <c r="BD59" s="169"/>
      <c r="BE59" s="169"/>
    </row>
    <row r="60" spans="10:62" x14ac:dyDescent="0.25">
      <c r="J60" s="183"/>
      <c r="K60" s="183"/>
      <c r="M60" s="183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180"/>
      <c r="BA60" s="65"/>
      <c r="BB60" s="65"/>
      <c r="BC60" s="66"/>
      <c r="BD60" s="66"/>
      <c r="BE60" s="65"/>
      <c r="BF60" s="169"/>
    </row>
    <row r="61" spans="10:62" x14ac:dyDescent="0.25">
      <c r="J61" s="183"/>
      <c r="K61" s="183"/>
      <c r="M61" s="183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180"/>
      <c r="BA61" s="65"/>
      <c r="BB61" s="65"/>
      <c r="BC61" s="66"/>
      <c r="BD61" s="66"/>
      <c r="BE61" s="65"/>
      <c r="BF61" s="65"/>
    </row>
    <row r="62" spans="10:62" x14ac:dyDescent="0.25">
      <c r="J62" s="183"/>
      <c r="K62" s="183"/>
      <c r="M62" s="183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180"/>
      <c r="BA62" s="65"/>
      <c r="BB62" s="65"/>
      <c r="BC62" s="66"/>
      <c r="BD62" s="66"/>
      <c r="BE62" s="65"/>
      <c r="BF62" s="65"/>
    </row>
    <row r="63" spans="10:62" x14ac:dyDescent="0.25">
      <c r="J63" s="183"/>
      <c r="K63" s="183"/>
      <c r="M63" s="183"/>
      <c r="W63" s="186"/>
      <c r="X63" s="186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8"/>
      <c r="BA63" s="187"/>
      <c r="BB63" s="187"/>
      <c r="BC63" s="66"/>
      <c r="BD63" s="66"/>
      <c r="BE63" s="65"/>
      <c r="BF63" s="65"/>
    </row>
    <row r="64" spans="10:62" x14ac:dyDescent="0.25">
      <c r="J64" s="183"/>
      <c r="K64" s="183"/>
      <c r="M64" s="183"/>
      <c r="W64" s="66"/>
      <c r="X64" s="66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90"/>
      <c r="BA64" s="189"/>
      <c r="BB64" s="189"/>
      <c r="BC64" s="189"/>
      <c r="BD64" s="189"/>
      <c r="BE64" s="189"/>
      <c r="BF64" s="65"/>
    </row>
    <row r="65" spans="10:58" x14ac:dyDescent="0.25">
      <c r="J65" s="183"/>
      <c r="K65" s="183"/>
      <c r="M65" s="183"/>
      <c r="W65" s="66"/>
      <c r="X65" s="66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90"/>
      <c r="BA65" s="189"/>
      <c r="BB65" s="189"/>
      <c r="BC65" s="189"/>
      <c r="BD65" s="189"/>
      <c r="BE65" s="189"/>
      <c r="BF65" s="189"/>
    </row>
    <row r="66" spans="10:58" x14ac:dyDescent="0.25">
      <c r="J66" s="183"/>
      <c r="K66" s="183"/>
      <c r="W66" s="66"/>
      <c r="X66" s="66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90"/>
      <c r="BA66" s="189"/>
      <c r="BB66" s="189"/>
      <c r="BC66" s="189"/>
      <c r="BD66" s="189"/>
      <c r="BE66" s="189"/>
      <c r="BF66" s="189"/>
    </row>
    <row r="67" spans="10:58" x14ac:dyDescent="0.25">
      <c r="W67" s="66"/>
      <c r="X67" s="66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90"/>
      <c r="BA67" s="189"/>
      <c r="BB67" s="189"/>
      <c r="BC67" s="189"/>
      <c r="BD67" s="189"/>
      <c r="BE67" s="189"/>
      <c r="BF67" s="189"/>
    </row>
    <row r="68" spans="10:58" x14ac:dyDescent="0.25">
      <c r="W68" s="66"/>
      <c r="X68" s="66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90"/>
      <c r="BA68" s="189"/>
      <c r="BB68" s="189"/>
      <c r="BC68" s="189"/>
      <c r="BD68" s="189"/>
      <c r="BE68" s="189"/>
      <c r="BF68" s="189"/>
    </row>
    <row r="69" spans="10:58" x14ac:dyDescent="0.25">
      <c r="W69" s="66"/>
      <c r="X69" s="66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90"/>
      <c r="BA69" s="189"/>
      <c r="BB69" s="189"/>
      <c r="BC69" s="189"/>
      <c r="BD69" s="189"/>
      <c r="BE69" s="189"/>
      <c r="BF69" s="189"/>
    </row>
    <row r="70" spans="10:58" x14ac:dyDescent="0.25">
      <c r="W70" s="66"/>
      <c r="X70" s="66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90"/>
      <c r="BA70" s="189"/>
      <c r="BB70" s="189"/>
      <c r="BC70" s="189"/>
      <c r="BD70" s="189"/>
      <c r="BE70" s="189"/>
      <c r="BF70" s="189"/>
    </row>
    <row r="71" spans="10:58" x14ac:dyDescent="0.25">
      <c r="W71" s="66"/>
      <c r="X71" s="66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90"/>
      <c r="BA71" s="189"/>
      <c r="BB71" s="189"/>
      <c r="BC71" s="189"/>
      <c r="BD71" s="189"/>
      <c r="BE71" s="189"/>
      <c r="BF71" s="189"/>
    </row>
    <row r="72" spans="10:58" x14ac:dyDescent="0.25">
      <c r="W72" s="66"/>
      <c r="X72" s="66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90"/>
      <c r="BA72" s="189"/>
      <c r="BB72" s="189"/>
      <c r="BC72" s="189"/>
      <c r="BD72" s="189"/>
      <c r="BE72" s="189"/>
      <c r="BF72" s="189"/>
    </row>
    <row r="73" spans="10:58" x14ac:dyDescent="0.25">
      <c r="W73" s="66"/>
      <c r="X73" s="66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90"/>
      <c r="BA73" s="189"/>
      <c r="BB73" s="189"/>
      <c r="BC73" s="189"/>
      <c r="BD73" s="189"/>
      <c r="BE73" s="189"/>
      <c r="BF73" s="189"/>
    </row>
    <row r="74" spans="10:58" x14ac:dyDescent="0.25">
      <c r="W74" s="66"/>
      <c r="X74" s="66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90"/>
      <c r="BA74" s="189"/>
      <c r="BB74" s="189"/>
      <c r="BC74" s="189"/>
      <c r="BD74" s="189"/>
      <c r="BE74" s="189"/>
      <c r="BF74" s="189"/>
    </row>
    <row r="75" spans="10:58" x14ac:dyDescent="0.25">
      <c r="W75" s="66"/>
      <c r="X75" s="66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90"/>
      <c r="BA75" s="189"/>
      <c r="BB75" s="189"/>
      <c r="BC75" s="189"/>
      <c r="BD75" s="189"/>
      <c r="BE75" s="189"/>
      <c r="BF75" s="189"/>
    </row>
    <row r="76" spans="10:58" x14ac:dyDescent="0.25">
      <c r="W76" s="66"/>
      <c r="X76" s="66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90"/>
      <c r="BA76" s="189"/>
      <c r="BB76" s="189"/>
      <c r="BC76" s="189"/>
      <c r="BD76" s="189"/>
      <c r="BE76" s="189"/>
      <c r="BF76" s="189"/>
    </row>
    <row r="77" spans="10:58" x14ac:dyDescent="0.25">
      <c r="W77" s="66"/>
      <c r="X77" s="66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90"/>
      <c r="BA77" s="189"/>
      <c r="BB77" s="189"/>
      <c r="BC77" s="189"/>
      <c r="BD77" s="189"/>
      <c r="BE77" s="189"/>
      <c r="BF77" s="189"/>
    </row>
    <row r="78" spans="10:58" x14ac:dyDescent="0.25">
      <c r="W78" s="66"/>
      <c r="X78" s="66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90"/>
      <c r="BA78" s="189"/>
      <c r="BB78" s="189"/>
      <c r="BC78" s="189"/>
      <c r="BD78" s="189"/>
      <c r="BE78" s="189"/>
      <c r="BF78" s="189"/>
    </row>
    <row r="79" spans="10:58" x14ac:dyDescent="0.25">
      <c r="W79" s="66"/>
      <c r="X79" s="66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90"/>
      <c r="BA79" s="189"/>
      <c r="BB79" s="189"/>
      <c r="BC79" s="189"/>
      <c r="BD79" s="189"/>
      <c r="BE79" s="189"/>
      <c r="BF79" s="189"/>
    </row>
    <row r="80" spans="10:58" x14ac:dyDescent="0.25">
      <c r="W80" s="66"/>
      <c r="X80" s="66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90"/>
      <c r="BA80" s="189"/>
      <c r="BB80" s="189"/>
      <c r="BC80" s="189"/>
      <c r="BD80" s="189"/>
      <c r="BE80" s="189"/>
      <c r="BF80" s="189"/>
    </row>
    <row r="81" spans="23:58" x14ac:dyDescent="0.25">
      <c r="W81" s="66"/>
      <c r="X81" s="66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90"/>
      <c r="BA81" s="189"/>
      <c r="BB81" s="189"/>
      <c r="BC81" s="189"/>
      <c r="BD81" s="189"/>
      <c r="BE81" s="189"/>
      <c r="BF81" s="189"/>
    </row>
    <row r="82" spans="23:58" x14ac:dyDescent="0.25">
      <c r="W82" s="66"/>
      <c r="X82" s="66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90"/>
      <c r="BA82" s="189"/>
      <c r="BB82" s="189"/>
      <c r="BC82" s="189"/>
      <c r="BD82" s="189"/>
      <c r="BE82" s="189"/>
      <c r="BF82" s="189"/>
    </row>
    <row r="83" spans="23:58" x14ac:dyDescent="0.25">
      <c r="W83" s="66"/>
      <c r="X83" s="66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90"/>
      <c r="BA83" s="189"/>
      <c r="BB83" s="189"/>
      <c r="BC83" s="189"/>
      <c r="BD83" s="189"/>
      <c r="BE83" s="189"/>
      <c r="BF83" s="189"/>
    </row>
    <row r="84" spans="23:58" x14ac:dyDescent="0.25">
      <c r="W84" s="66"/>
      <c r="X84" s="66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90"/>
      <c r="BA84" s="189"/>
      <c r="BB84" s="189"/>
      <c r="BC84" s="189"/>
      <c r="BD84" s="189"/>
      <c r="BE84" s="189"/>
      <c r="BF84" s="189"/>
    </row>
    <row r="85" spans="23:58" x14ac:dyDescent="0.25">
      <c r="W85" s="66"/>
      <c r="X85" s="66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90"/>
      <c r="BA85" s="189"/>
      <c r="BB85" s="189"/>
      <c r="BC85" s="189"/>
      <c r="BD85" s="189"/>
      <c r="BE85" s="189"/>
      <c r="BF85" s="189"/>
    </row>
    <row r="86" spans="23:58" x14ac:dyDescent="0.25"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180"/>
      <c r="BA86" s="65"/>
      <c r="BB86" s="65"/>
      <c r="BC86" s="66"/>
      <c r="BD86" s="66"/>
      <c r="BE86" s="65"/>
      <c r="BF86" s="189"/>
    </row>
    <row r="87" spans="23:58" x14ac:dyDescent="0.25"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180"/>
      <c r="BA87" s="65"/>
      <c r="BB87" s="65"/>
      <c r="BC87" s="66"/>
      <c r="BD87" s="66"/>
      <c r="BE87" s="65"/>
      <c r="BF87" s="65"/>
    </row>
    <row r="88" spans="23:58" x14ac:dyDescent="0.25"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180"/>
      <c r="BA88" s="65"/>
      <c r="BB88" s="65"/>
      <c r="BC88" s="66"/>
      <c r="BD88" s="66"/>
      <c r="BE88" s="65"/>
      <c r="BF88" s="65"/>
    </row>
    <row r="89" spans="23:58" x14ac:dyDescent="0.25"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180"/>
      <c r="BA89" s="65"/>
      <c r="BB89" s="65"/>
      <c r="BC89" s="66"/>
      <c r="BD89" s="66"/>
      <c r="BE89" s="65"/>
      <c r="BF89" s="65"/>
    </row>
    <row r="90" spans="23:58" x14ac:dyDescent="0.25"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180"/>
      <c r="BA90" s="65"/>
      <c r="BB90" s="65"/>
      <c r="BC90" s="66"/>
      <c r="BD90" s="66"/>
      <c r="BE90" s="65"/>
      <c r="BF90" s="65"/>
    </row>
    <row r="91" spans="23:58" x14ac:dyDescent="0.25"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180"/>
      <c r="BA91" s="65"/>
      <c r="BB91" s="65"/>
      <c r="BC91" s="66"/>
      <c r="BD91" s="66"/>
      <c r="BE91" s="65"/>
      <c r="BF91" s="65"/>
    </row>
    <row r="92" spans="23:58" x14ac:dyDescent="0.25"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180"/>
      <c r="BA92" s="65"/>
      <c r="BB92" s="65"/>
      <c r="BC92" s="66"/>
      <c r="BD92" s="66"/>
      <c r="BE92" s="65"/>
      <c r="BF92" s="65"/>
    </row>
    <row r="93" spans="23:58" x14ac:dyDescent="0.25"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180"/>
      <c r="BA93" s="65"/>
      <c r="BB93" s="65"/>
      <c r="BC93" s="66"/>
      <c r="BD93" s="66"/>
      <c r="BE93" s="65"/>
      <c r="BF93" s="65"/>
    </row>
    <row r="94" spans="23:58" x14ac:dyDescent="0.25"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180"/>
      <c r="BA94" s="65"/>
      <c r="BB94" s="65"/>
      <c r="BC94" s="66"/>
      <c r="BD94" s="66"/>
      <c r="BE94" s="65"/>
      <c r="BF94" s="65"/>
    </row>
    <row r="95" spans="23:58" x14ac:dyDescent="0.25"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180"/>
      <c r="BA95" s="65"/>
      <c r="BB95" s="65"/>
      <c r="BC95" s="66"/>
      <c r="BD95" s="66"/>
      <c r="BE95" s="65"/>
      <c r="BF95" s="65"/>
    </row>
    <row r="96" spans="23:58" x14ac:dyDescent="0.25"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180"/>
      <c r="BA96" s="65"/>
      <c r="BB96" s="65"/>
      <c r="BC96" s="66"/>
      <c r="BD96" s="66"/>
      <c r="BE96" s="65"/>
      <c r="BF96" s="65"/>
    </row>
    <row r="97" spans="23:58" x14ac:dyDescent="0.25"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180"/>
      <c r="BA97" s="65"/>
      <c r="BB97" s="65"/>
      <c r="BC97" s="66"/>
      <c r="BD97" s="66"/>
      <c r="BE97" s="65"/>
      <c r="BF97" s="65"/>
    </row>
    <row r="98" spans="23:58" x14ac:dyDescent="0.25"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180"/>
      <c r="BA98" s="65"/>
      <c r="BB98" s="65"/>
      <c r="BC98" s="66"/>
      <c r="BD98" s="66"/>
      <c r="BE98" s="65"/>
      <c r="BF98" s="65"/>
    </row>
    <row r="99" spans="23:58" x14ac:dyDescent="0.25"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180"/>
      <c r="BA99" s="65"/>
      <c r="BB99" s="65"/>
      <c r="BC99" s="66"/>
      <c r="BD99" s="66"/>
      <c r="BE99" s="65"/>
      <c r="BF99" s="65"/>
    </row>
    <row r="100" spans="23:58" x14ac:dyDescent="0.25"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180"/>
      <c r="BA100" s="65"/>
      <c r="BB100" s="65"/>
      <c r="BC100" s="66"/>
      <c r="BD100" s="66"/>
      <c r="BE100" s="65"/>
      <c r="BF100" s="65"/>
    </row>
    <row r="101" spans="23:58" x14ac:dyDescent="0.25">
      <c r="BF101" s="6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&amp;L&amp;Z&amp;F&amp;CDRAFT</oddHeader>
    <oddFooter>&amp;R&amp;A
&amp;D&amp;T
&amp;Z&amp;F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N101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S34" sqref="S34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8" width="11.28515625" style="86" customWidth="1"/>
    <col min="19" max="20" width="12.42578125" style="86" customWidth="1"/>
    <col min="21" max="21" width="1.140625" style="86" customWidth="1"/>
    <col min="22" max="22" width="1" style="86" customWidth="1"/>
    <col min="23" max="23" width="10.5703125" style="86" customWidth="1"/>
    <col min="24" max="24" width="12" style="58" customWidth="1"/>
    <col min="25" max="29" width="13.7109375" style="86" customWidth="1"/>
    <col min="30" max="30" width="13.28515625" style="86" customWidth="1"/>
    <col min="31" max="36" width="13.7109375" style="86" customWidth="1"/>
    <col min="37" max="46" width="10.42578125" style="86" customWidth="1"/>
    <col min="47" max="47" width="9.42578125" style="86" customWidth="1"/>
    <col min="48" max="48" width="9.7109375" style="86" customWidth="1"/>
    <col min="49" max="51" width="11.42578125" style="86" customWidth="1"/>
    <col min="52" max="52" width="10.85546875" style="149" customWidth="1"/>
    <col min="53" max="54" width="13" style="86" customWidth="1"/>
    <col min="55" max="55" width="13" style="58" customWidth="1"/>
    <col min="56" max="56" width="12.42578125" style="58" customWidth="1"/>
    <col min="57" max="58" width="14.28515625" style="86" customWidth="1"/>
    <col min="59" max="59" width="10.140625" style="86" customWidth="1"/>
    <col min="60" max="60" width="13.42578125" style="86" customWidth="1"/>
    <col min="61" max="61" width="10.5703125" style="86" customWidth="1"/>
    <col min="62" max="62" width="12.5703125" style="133" customWidth="1"/>
    <col min="63" max="64" width="8.7109375" style="86"/>
    <col min="65" max="65" width="10.5703125" style="86" customWidth="1"/>
    <col min="66" max="16384" width="8.7109375" style="86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42"/>
      <c r="BA1" s="2"/>
      <c r="BB1" s="3"/>
    </row>
    <row r="2" spans="1:64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1"/>
      <c r="AU2" s="4"/>
      <c r="AV2" s="4"/>
      <c r="AW2" s="4"/>
      <c r="AX2" s="4"/>
      <c r="AY2" s="4"/>
      <c r="AZ2" s="135"/>
    </row>
    <row r="3" spans="1:64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92"/>
      <c r="AU3" s="113"/>
      <c r="AV3" s="113"/>
      <c r="AW3" s="113"/>
      <c r="AX3" s="113"/>
      <c r="AY3" s="113"/>
      <c r="AZ3" s="136"/>
    </row>
    <row r="4" spans="1:64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92"/>
      <c r="AU4" s="113"/>
      <c r="AV4" s="137"/>
      <c r="AW4" s="113"/>
      <c r="AX4" s="113"/>
      <c r="AY4" s="113"/>
      <c r="AZ4" s="136"/>
      <c r="BC4" s="137"/>
    </row>
    <row r="5" spans="1:64" ht="26.25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138"/>
      <c r="Y5" s="137"/>
      <c r="Z5" s="6"/>
      <c r="AA5" s="141"/>
      <c r="AB5" s="141"/>
      <c r="AC5" s="142"/>
      <c r="AD5" s="141"/>
      <c r="AE5" s="141"/>
      <c r="AF5" s="141"/>
      <c r="AG5" s="141"/>
      <c r="AH5" s="141"/>
      <c r="AI5" s="141"/>
      <c r="AJ5" s="141"/>
      <c r="AK5" s="21" t="s">
        <v>66</v>
      </c>
      <c r="AL5" s="21" t="s">
        <v>63</v>
      </c>
      <c r="AM5" s="21" t="s">
        <v>64</v>
      </c>
      <c r="AN5" s="21" t="s">
        <v>65</v>
      </c>
      <c r="AO5" s="21" t="s">
        <v>83</v>
      </c>
      <c r="AP5" s="21" t="s">
        <v>68</v>
      </c>
      <c r="AQ5" s="21" t="s">
        <v>67</v>
      </c>
      <c r="AR5" s="21" t="s">
        <v>84</v>
      </c>
      <c r="AS5" s="21" t="s">
        <v>69</v>
      </c>
      <c r="AT5" s="36"/>
      <c r="AU5" s="137"/>
      <c r="AW5" s="26"/>
      <c r="AX5" s="26"/>
      <c r="AY5" s="26"/>
      <c r="AZ5" s="35"/>
      <c r="BA5" s="143"/>
      <c r="BB5" s="143"/>
      <c r="BC5" s="137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47</v>
      </c>
      <c r="K6" s="9" t="s">
        <v>54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70</v>
      </c>
      <c r="T6" s="9" t="s">
        <v>53</v>
      </c>
      <c r="U6" s="138"/>
      <c r="W6" s="39" t="s">
        <v>3</v>
      </c>
      <c r="X6" s="52" t="s">
        <v>131</v>
      </c>
      <c r="Y6" s="41" t="s">
        <v>56</v>
      </c>
      <c r="Z6" s="41" t="s">
        <v>57</v>
      </c>
      <c r="AA6" s="41" t="s">
        <v>58</v>
      </c>
      <c r="AB6" s="41" t="s">
        <v>59</v>
      </c>
      <c r="AC6" s="41" t="s">
        <v>60</v>
      </c>
      <c r="AD6" s="41" t="s">
        <v>86</v>
      </c>
      <c r="AE6" s="31" t="s">
        <v>62</v>
      </c>
      <c r="AF6" s="31" t="s">
        <v>78</v>
      </c>
      <c r="AG6" s="31" t="s">
        <v>79</v>
      </c>
      <c r="AH6" s="31" t="s">
        <v>80</v>
      </c>
      <c r="AI6" s="31" t="s">
        <v>81</v>
      </c>
      <c r="AJ6" s="31" t="s">
        <v>9</v>
      </c>
      <c r="AK6" s="31" t="s">
        <v>71</v>
      </c>
      <c r="AL6" s="31" t="s">
        <v>72</v>
      </c>
      <c r="AM6" s="31" t="s">
        <v>73</v>
      </c>
      <c r="AN6" s="31" t="s">
        <v>74</v>
      </c>
      <c r="AO6" s="31" t="s">
        <v>82</v>
      </c>
      <c r="AP6" s="31" t="s">
        <v>75</v>
      </c>
      <c r="AQ6" s="31" t="s">
        <v>76</v>
      </c>
      <c r="AR6" s="31" t="s">
        <v>85</v>
      </c>
      <c r="AS6" s="31" t="s">
        <v>77</v>
      </c>
      <c r="AT6" s="31" t="s">
        <v>95</v>
      </c>
      <c r="AU6" s="31" t="s">
        <v>147</v>
      </c>
      <c r="AV6" s="32" t="s">
        <v>35</v>
      </c>
      <c r="AW6" s="7"/>
      <c r="AX6" s="7"/>
      <c r="AZ6" s="144"/>
      <c r="BA6" s="145"/>
      <c r="BB6" s="93"/>
      <c r="BC6" s="146"/>
      <c r="BD6" s="93"/>
      <c r="BJ6" s="86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"/>
      <c r="U7" s="138"/>
      <c r="W7" s="37" t="s">
        <v>99</v>
      </c>
      <c r="X7" s="148">
        <v>1</v>
      </c>
      <c r="Y7" s="38">
        <v>2</v>
      </c>
      <c r="Z7" s="148">
        <v>3</v>
      </c>
      <c r="AA7" s="38">
        <v>4</v>
      </c>
      <c r="AB7" s="148">
        <v>5</v>
      </c>
      <c r="AC7" s="38">
        <v>6</v>
      </c>
      <c r="AD7" s="148">
        <v>7</v>
      </c>
      <c r="AE7" s="38">
        <v>8</v>
      </c>
      <c r="AF7" s="148">
        <v>9</v>
      </c>
      <c r="AG7" s="38">
        <v>10</v>
      </c>
      <c r="AH7" s="148">
        <v>11</v>
      </c>
      <c r="AI7" s="38">
        <v>12</v>
      </c>
      <c r="AJ7" s="148">
        <v>13</v>
      </c>
      <c r="AK7" s="38">
        <v>14</v>
      </c>
      <c r="AL7" s="148">
        <v>15</v>
      </c>
      <c r="AM7" s="38">
        <v>16</v>
      </c>
      <c r="AN7" s="148">
        <v>17</v>
      </c>
      <c r="AO7" s="38">
        <v>18</v>
      </c>
      <c r="AP7" s="148">
        <v>19</v>
      </c>
      <c r="AQ7" s="38">
        <v>20</v>
      </c>
      <c r="AR7" s="148">
        <v>21</v>
      </c>
      <c r="AS7" s="38">
        <v>22</v>
      </c>
      <c r="AT7" s="148">
        <v>23</v>
      </c>
      <c r="AU7" s="38">
        <v>24</v>
      </c>
      <c r="AV7" s="148">
        <v>25</v>
      </c>
      <c r="AW7" s="147"/>
      <c r="AX7" s="147"/>
      <c r="BJ7" s="86"/>
    </row>
    <row r="8" spans="1:64" x14ac:dyDescent="0.25">
      <c r="A8" s="150"/>
      <c r="B8" s="16" t="s">
        <v>14</v>
      </c>
      <c r="C8" s="17"/>
      <c r="D8" s="151">
        <v>464.35899999999998</v>
      </c>
      <c r="E8" s="151">
        <f>464.4+68.51-D8</f>
        <v>68.550999999999988</v>
      </c>
      <c r="F8" s="151">
        <v>447.05700000000002</v>
      </c>
      <c r="G8" s="152">
        <v>2.5</v>
      </c>
      <c r="H8" s="153">
        <v>85</v>
      </c>
      <c r="I8" s="154">
        <f>SUM(D8,F8:H8)</f>
        <v>998.91599999999994</v>
      </c>
      <c r="J8" s="155">
        <v>994.98421999999994</v>
      </c>
      <c r="K8" s="156">
        <f t="shared" ref="K8:K24" si="0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1">SUM(M8:P8)</f>
        <v>15.538125107818678</v>
      </c>
      <c r="R8" s="161">
        <f t="shared" ref="R8:R24" si="2">J8</f>
        <v>994.98421999999994</v>
      </c>
      <c r="S8" s="161">
        <f t="shared" ref="S8:S10" si="3">J8-AV8</f>
        <v>984.49169102317762</v>
      </c>
      <c r="T8" s="156">
        <f t="shared" ref="T8:T24" si="4">I8+Q8-R8</f>
        <v>19.469905107818704</v>
      </c>
      <c r="U8" s="138"/>
      <c r="W8" s="162" t="str">
        <f t="shared" ref="W8:W24" si="5">B8</f>
        <v>2024-25</v>
      </c>
      <c r="X8" s="193">
        <f t="shared" ref="X8:X34" si="6">523.6-(D8+SUM(AL8:AS8))</f>
        <v>29.241000000000042</v>
      </c>
      <c r="Y8" s="165">
        <f>'RNG by Scenario'!O15</f>
        <v>2.9178082191780823</v>
      </c>
      <c r="Z8" s="165">
        <f>'RNG by Scenario'!P15</f>
        <v>0</v>
      </c>
      <c r="AA8" s="165"/>
      <c r="AB8" s="165"/>
      <c r="AC8" s="165">
        <f>'RNG by Scenario'!S15</f>
        <v>0</v>
      </c>
      <c r="AD8" s="165"/>
      <c r="AE8" s="165">
        <f>'RNG by Scenario'!U15</f>
        <v>0</v>
      </c>
      <c r="AF8" s="162"/>
      <c r="AG8" s="162"/>
      <c r="AH8" s="162"/>
      <c r="AI8" s="162"/>
      <c r="AJ8" s="162"/>
      <c r="AK8" s="162">
        <v>15</v>
      </c>
      <c r="AL8" s="162">
        <v>20</v>
      </c>
      <c r="AM8" s="162"/>
      <c r="AN8" s="162"/>
      <c r="AO8" s="162"/>
      <c r="AP8" s="162">
        <v>10</v>
      </c>
      <c r="AQ8" s="162"/>
      <c r="AR8" s="162"/>
      <c r="AS8" s="162"/>
      <c r="AT8" s="162">
        <f>SUM(AL8:AS8)</f>
        <v>30</v>
      </c>
      <c r="AU8" s="167">
        <v>6.4267351982068091</v>
      </c>
      <c r="AV8" s="168">
        <v>10.492528976822276</v>
      </c>
      <c r="AW8" s="169"/>
      <c r="AX8" s="170"/>
      <c r="AZ8" s="171"/>
      <c r="BA8" s="129"/>
      <c r="BB8" s="155"/>
      <c r="BC8" s="161"/>
      <c r="BD8" s="155"/>
      <c r="BE8" s="150"/>
      <c r="BH8" s="129"/>
      <c r="BJ8" s="172"/>
    </row>
    <row r="9" spans="1:64" x14ac:dyDescent="0.25">
      <c r="A9" s="150"/>
      <c r="B9" s="16" t="s">
        <v>15</v>
      </c>
      <c r="C9" s="17"/>
      <c r="D9" s="151">
        <v>464.35899999999998</v>
      </c>
      <c r="E9" s="151">
        <f t="shared" ref="E9:E34" si="7">464.4+68.51-D9</f>
        <v>68.550999999999988</v>
      </c>
      <c r="F9" s="151">
        <v>447.05700000000002</v>
      </c>
      <c r="G9" s="152">
        <v>2.5</v>
      </c>
      <c r="H9" s="153">
        <v>85</v>
      </c>
      <c r="I9" s="154">
        <f t="shared" ref="I9:I33" si="8">SUM(D9,F9:H9)</f>
        <v>998.91599999999994</v>
      </c>
      <c r="J9" s="155">
        <v>1003.6848100000002</v>
      </c>
      <c r="K9" s="156">
        <f t="shared" si="0"/>
        <v>-4.7688100000002578</v>
      </c>
      <c r="L9" s="157"/>
      <c r="M9" s="154">
        <v>21.222035606716283</v>
      </c>
      <c r="N9" s="158"/>
      <c r="O9" s="159"/>
      <c r="P9" s="160"/>
      <c r="Q9" s="154">
        <f t="shared" si="1"/>
        <v>21.222035606716283</v>
      </c>
      <c r="R9" s="161">
        <f t="shared" si="2"/>
        <v>1003.6848100000002</v>
      </c>
      <c r="S9" s="161">
        <f t="shared" si="3"/>
        <v>982.85076644874584</v>
      </c>
      <c r="T9" s="156">
        <f t="shared" si="4"/>
        <v>16.453225606716046</v>
      </c>
      <c r="U9" s="138"/>
      <c r="W9" s="162" t="str">
        <f t="shared" si="5"/>
        <v>2025-26</v>
      </c>
      <c r="X9" s="193">
        <f t="shared" si="6"/>
        <v>29.241000000000042</v>
      </c>
      <c r="Y9" s="165">
        <f>'RNG by Scenario'!O16</f>
        <v>3.404109589041096</v>
      </c>
      <c r="Z9" s="165">
        <f>'RNG by Scenario'!P16</f>
        <v>1.5424657534246575</v>
      </c>
      <c r="AA9" s="165"/>
      <c r="AB9" s="165"/>
      <c r="AC9" s="165">
        <f>'RNG by Scenario'!S16</f>
        <v>1.095890410958904</v>
      </c>
      <c r="AD9" s="165"/>
      <c r="AE9" s="165">
        <f>'RNG by Scenario'!U16</f>
        <v>0.82191780821917804</v>
      </c>
      <c r="AF9" s="162"/>
      <c r="AG9" s="162"/>
      <c r="AH9" s="162"/>
      <c r="AI9" s="162"/>
      <c r="AJ9" s="162"/>
      <c r="AK9" s="162">
        <v>15</v>
      </c>
      <c r="AL9" s="162">
        <v>20</v>
      </c>
      <c r="AM9" s="162"/>
      <c r="AN9" s="162"/>
      <c r="AO9" s="162"/>
      <c r="AP9" s="162">
        <v>10</v>
      </c>
      <c r="AQ9" s="162"/>
      <c r="AR9" s="162"/>
      <c r="AS9" s="162"/>
      <c r="AT9" s="162">
        <f t="shared" ref="AT9:AT34" si="9">SUM(AL9:AS9)</f>
        <v>30</v>
      </c>
      <c r="AU9" s="167">
        <v>15.976579768743099</v>
      </c>
      <c r="AV9" s="168">
        <v>20.834043551254368</v>
      </c>
      <c r="AW9" s="169"/>
      <c r="AX9" s="170"/>
      <c r="AZ9" s="171"/>
      <c r="BA9" s="129"/>
      <c r="BB9" s="155"/>
      <c r="BC9" s="161"/>
      <c r="BD9" s="155"/>
      <c r="BE9" s="150"/>
      <c r="BH9" s="129"/>
      <c r="BI9" s="129"/>
      <c r="BJ9" s="173"/>
      <c r="BK9" s="129"/>
      <c r="BL9" s="174"/>
    </row>
    <row r="10" spans="1:64" x14ac:dyDescent="0.25">
      <c r="A10" s="150"/>
      <c r="B10" s="16" t="s">
        <v>16</v>
      </c>
      <c r="C10" s="17"/>
      <c r="D10" s="151">
        <v>464.35899999999998</v>
      </c>
      <c r="E10" s="151">
        <f t="shared" si="7"/>
        <v>68.550999999999988</v>
      </c>
      <c r="F10" s="151">
        <v>447.05700000000002</v>
      </c>
      <c r="G10" s="152">
        <v>2.5</v>
      </c>
      <c r="H10" s="153">
        <v>85</v>
      </c>
      <c r="I10" s="154">
        <f t="shared" si="8"/>
        <v>998.91599999999994</v>
      </c>
      <c r="J10" s="155">
        <v>1011.47689</v>
      </c>
      <c r="K10" s="156">
        <f t="shared" si="0"/>
        <v>-12.560890000000086</v>
      </c>
      <c r="L10" s="157"/>
      <c r="M10" s="154">
        <v>27.129068832316101</v>
      </c>
      <c r="N10" s="158"/>
      <c r="O10" s="159"/>
      <c r="P10" s="160"/>
      <c r="Q10" s="154">
        <f t="shared" si="1"/>
        <v>27.129068832316101</v>
      </c>
      <c r="R10" s="161">
        <f t="shared" si="2"/>
        <v>1011.47689</v>
      </c>
      <c r="S10" s="161">
        <f t="shared" si="3"/>
        <v>978.39019696723528</v>
      </c>
      <c r="T10" s="156">
        <f t="shared" si="4"/>
        <v>14.568178832315994</v>
      </c>
      <c r="U10" s="138"/>
      <c r="W10" s="162" t="str">
        <f t="shared" si="5"/>
        <v>2026-27</v>
      </c>
      <c r="X10" s="193">
        <f t="shared" si="6"/>
        <v>29.241000000000042</v>
      </c>
      <c r="Y10" s="165">
        <f>'RNG by Scenario'!O17</f>
        <v>3.8356164383561646</v>
      </c>
      <c r="Z10" s="165">
        <f>'RNG by Scenario'!P17</f>
        <v>1.5424657534246575</v>
      </c>
      <c r="AA10" s="165"/>
      <c r="AB10" s="165"/>
      <c r="AC10" s="165">
        <f>'RNG by Scenario'!S17</f>
        <v>1.095890410958904</v>
      </c>
      <c r="AD10" s="165"/>
      <c r="AE10" s="165">
        <f>'RNG by Scenario'!U17</f>
        <v>0.82191780821917804</v>
      </c>
      <c r="AF10" s="162"/>
      <c r="AG10" s="162"/>
      <c r="AH10" s="162"/>
      <c r="AI10" s="162"/>
      <c r="AJ10" s="162"/>
      <c r="AK10" s="162">
        <v>15</v>
      </c>
      <c r="AL10" s="162">
        <v>20</v>
      </c>
      <c r="AM10" s="162"/>
      <c r="AN10" s="162"/>
      <c r="AO10" s="162"/>
      <c r="AP10" s="162">
        <v>10</v>
      </c>
      <c r="AQ10" s="162"/>
      <c r="AR10" s="162"/>
      <c r="AS10" s="162"/>
      <c r="AT10" s="162">
        <f t="shared" si="9"/>
        <v>30</v>
      </c>
      <c r="AU10" s="167">
        <v>28.913134653205688</v>
      </c>
      <c r="AV10" s="168">
        <v>33.0866930327647</v>
      </c>
      <c r="AW10" s="169"/>
      <c r="AX10" s="170"/>
      <c r="AZ10" s="171"/>
      <c r="BA10" s="129"/>
      <c r="BB10" s="155"/>
      <c r="BC10" s="161"/>
      <c r="BD10" s="155"/>
      <c r="BE10" s="150"/>
      <c r="BH10" s="129"/>
      <c r="BI10" s="129"/>
      <c r="BJ10" s="86"/>
    </row>
    <row r="11" spans="1:64" x14ac:dyDescent="0.25">
      <c r="A11" s="150"/>
      <c r="B11" s="16" t="s">
        <v>17</v>
      </c>
      <c r="C11" s="17"/>
      <c r="D11" s="151">
        <v>464.35899999999998</v>
      </c>
      <c r="E11" s="151">
        <f t="shared" si="7"/>
        <v>68.550999999999988</v>
      </c>
      <c r="F11" s="151">
        <v>447.05700000000002</v>
      </c>
      <c r="G11" s="152">
        <v>2.5</v>
      </c>
      <c r="H11" s="153">
        <v>85</v>
      </c>
      <c r="I11" s="154">
        <f t="shared" si="8"/>
        <v>998.91599999999994</v>
      </c>
      <c r="J11" s="155">
        <v>1019.3393100000002</v>
      </c>
      <c r="K11" s="156">
        <f t="shared" si="0"/>
        <v>-20.423310000000242</v>
      </c>
      <c r="L11" s="157"/>
      <c r="M11" s="154">
        <v>33.289625157163734</v>
      </c>
      <c r="N11" s="158"/>
      <c r="O11" s="159"/>
      <c r="P11" s="160"/>
      <c r="Q11" s="154">
        <f t="shared" si="1"/>
        <v>33.289625157163734</v>
      </c>
      <c r="R11" s="161">
        <f t="shared" si="2"/>
        <v>1019.3393100000002</v>
      </c>
      <c r="S11" s="161">
        <f>J11-AV11-AU11</f>
        <v>929.21869327401214</v>
      </c>
      <c r="T11" s="156">
        <f t="shared" si="4"/>
        <v>12.866315157163513</v>
      </c>
      <c r="U11" s="138"/>
      <c r="W11" s="162" t="str">
        <f t="shared" si="5"/>
        <v>2027-28</v>
      </c>
      <c r="X11" s="193">
        <f t="shared" si="6"/>
        <v>29.241000000000042</v>
      </c>
      <c r="Y11" s="165">
        <f>'RNG by Scenario'!O18</f>
        <v>4.10958904109589</v>
      </c>
      <c r="Z11" s="165">
        <f>'RNG by Scenario'!P18</f>
        <v>1.9698630136986301</v>
      </c>
      <c r="AA11" s="165"/>
      <c r="AB11" s="165"/>
      <c r="AC11" s="165">
        <f>'RNG by Scenario'!S18</f>
        <v>1.5753424657534247</v>
      </c>
      <c r="AD11" s="165"/>
      <c r="AE11" s="165">
        <f>'RNG by Scenario'!U18</f>
        <v>0.82191780821917804</v>
      </c>
      <c r="AF11" s="162"/>
      <c r="AG11" s="162"/>
      <c r="AH11" s="162"/>
      <c r="AI11" s="162"/>
      <c r="AJ11" s="162"/>
      <c r="AK11" s="162">
        <v>15</v>
      </c>
      <c r="AL11" s="162">
        <v>20</v>
      </c>
      <c r="AM11" s="162"/>
      <c r="AN11" s="162"/>
      <c r="AO11" s="162"/>
      <c r="AP11" s="162">
        <v>10</v>
      </c>
      <c r="AQ11" s="162"/>
      <c r="AR11" s="162"/>
      <c r="AS11" s="162"/>
      <c r="AT11" s="162">
        <f t="shared" si="9"/>
        <v>30</v>
      </c>
      <c r="AU11" s="167">
        <v>46.178192919735409</v>
      </c>
      <c r="AV11" s="168">
        <v>43.942423806252599</v>
      </c>
      <c r="AW11" s="169"/>
      <c r="AX11" s="170"/>
      <c r="AZ11" s="171"/>
      <c r="BA11" s="129"/>
      <c r="BB11" s="155"/>
      <c r="BC11" s="161"/>
      <c r="BD11" s="155"/>
      <c r="BE11" s="150"/>
      <c r="BH11" s="129"/>
      <c r="BI11" s="129"/>
      <c r="BJ11" s="86"/>
    </row>
    <row r="12" spans="1:64" x14ac:dyDescent="0.25">
      <c r="A12" s="150"/>
      <c r="B12" s="16" t="s">
        <v>18</v>
      </c>
      <c r="C12" s="17"/>
      <c r="D12" s="151">
        <v>362.51900000000001</v>
      </c>
      <c r="E12" s="151">
        <f t="shared" si="7"/>
        <v>170.39099999999996</v>
      </c>
      <c r="F12" s="151">
        <v>447.05700000000002</v>
      </c>
      <c r="G12" s="152">
        <v>2.5</v>
      </c>
      <c r="H12" s="153">
        <v>85</v>
      </c>
      <c r="I12" s="154">
        <f t="shared" si="8"/>
        <v>897.07600000000002</v>
      </c>
      <c r="J12" s="155">
        <v>1026.4849200000001</v>
      </c>
      <c r="K12" s="156">
        <f t="shared" si="0"/>
        <v>-129.40892000000008</v>
      </c>
      <c r="L12" s="157"/>
      <c r="M12" s="154">
        <v>39.704912943457749</v>
      </c>
      <c r="N12" s="158"/>
      <c r="O12" s="159"/>
      <c r="P12" s="160"/>
      <c r="Q12" s="154">
        <f t="shared" si="1"/>
        <v>39.704912943457749</v>
      </c>
      <c r="R12" s="161">
        <f t="shared" si="2"/>
        <v>1026.4849200000001</v>
      </c>
      <c r="S12" s="161">
        <f t="shared" ref="S12:S34" si="10">J12-AV12-AU12</f>
        <v>903.43194656264336</v>
      </c>
      <c r="T12" s="156">
        <f t="shared" si="4"/>
        <v>-89.704007056542309</v>
      </c>
      <c r="U12" s="138"/>
      <c r="W12" s="162" t="str">
        <f t="shared" si="5"/>
        <v>2028-29</v>
      </c>
      <c r="X12" s="193">
        <f t="shared" si="6"/>
        <v>64.081000000000017</v>
      </c>
      <c r="Y12" s="165">
        <f>'RNG by Scenario'!O19</f>
        <v>4.3835616438356162</v>
      </c>
      <c r="Z12" s="165">
        <f>'RNG by Scenario'!P19</f>
        <v>2.6849315068493151</v>
      </c>
      <c r="AA12" s="165"/>
      <c r="AB12" s="165"/>
      <c r="AC12" s="165">
        <f>'RNG by Scenario'!S19</f>
        <v>1.5753424657534247</v>
      </c>
      <c r="AD12" s="165"/>
      <c r="AE12" s="165">
        <f>'RNG by Scenario'!U19</f>
        <v>0.82191780821917804</v>
      </c>
      <c r="AF12" s="162">
        <v>4.74</v>
      </c>
      <c r="AG12" s="162"/>
      <c r="AH12" s="162"/>
      <c r="AI12" s="162">
        <f>SUM(AF12:AH12)</f>
        <v>4.74</v>
      </c>
      <c r="AJ12" s="162">
        <v>30</v>
      </c>
      <c r="AK12" s="162">
        <v>15</v>
      </c>
      <c r="AL12" s="162">
        <v>20</v>
      </c>
      <c r="AM12" s="162">
        <v>59</v>
      </c>
      <c r="AN12" s="162"/>
      <c r="AO12" s="162"/>
      <c r="AP12" s="162">
        <v>10</v>
      </c>
      <c r="AQ12" s="162">
        <v>8</v>
      </c>
      <c r="AR12" s="162"/>
      <c r="AS12" s="162"/>
      <c r="AT12" s="162">
        <f t="shared" si="9"/>
        <v>97</v>
      </c>
      <c r="AU12" s="167">
        <v>68.358479435465725</v>
      </c>
      <c r="AV12" s="168">
        <v>54.694494001891016</v>
      </c>
      <c r="AW12" s="169"/>
      <c r="AX12" s="170"/>
      <c r="AZ12" s="171"/>
      <c r="BA12" s="129"/>
      <c r="BB12" s="155"/>
      <c r="BC12" s="161"/>
      <c r="BD12" s="155"/>
      <c r="BE12" s="150"/>
      <c r="BH12" s="129"/>
      <c r="BI12" s="129"/>
      <c r="BJ12" s="86"/>
    </row>
    <row r="13" spans="1:64" x14ac:dyDescent="0.25">
      <c r="A13" s="150"/>
      <c r="B13" s="16" t="s">
        <v>19</v>
      </c>
      <c r="C13" s="17"/>
      <c r="D13" s="151">
        <v>362.51900000000001</v>
      </c>
      <c r="E13" s="151">
        <f t="shared" si="7"/>
        <v>170.39099999999996</v>
      </c>
      <c r="F13" s="151">
        <v>447.05700000000002</v>
      </c>
      <c r="G13" s="152">
        <v>2.5</v>
      </c>
      <c r="H13" s="153">
        <v>85</v>
      </c>
      <c r="I13" s="154">
        <f t="shared" si="8"/>
        <v>897.07600000000002</v>
      </c>
      <c r="J13" s="155">
        <v>1035.2680499999999</v>
      </c>
      <c r="K13" s="156">
        <f t="shared" si="0"/>
        <v>-138.19204999999988</v>
      </c>
      <c r="L13" s="157"/>
      <c r="M13" s="154">
        <v>46.35392727602521</v>
      </c>
      <c r="N13" s="158"/>
      <c r="O13" s="159"/>
      <c r="P13" s="160"/>
      <c r="Q13" s="154">
        <f t="shared" si="1"/>
        <v>46.35392727602521</v>
      </c>
      <c r="R13" s="161">
        <f t="shared" si="2"/>
        <v>1035.2680499999999</v>
      </c>
      <c r="S13" s="161">
        <f t="shared" si="10"/>
        <v>872.38774385633064</v>
      </c>
      <c r="T13" s="156">
        <f t="shared" si="4"/>
        <v>-91.83812272397472</v>
      </c>
      <c r="U13" s="138"/>
      <c r="W13" s="162" t="str">
        <f t="shared" si="5"/>
        <v>2029-30</v>
      </c>
      <c r="X13" s="193">
        <f t="shared" si="6"/>
        <v>64.081000000000017</v>
      </c>
      <c r="Y13" s="165">
        <f>'RNG by Scenario'!O20</f>
        <v>4.3835616438356162</v>
      </c>
      <c r="Z13" s="165">
        <f>'RNG by Scenario'!P20</f>
        <v>2.7424657534246575</v>
      </c>
      <c r="AA13" s="165"/>
      <c r="AB13" s="165"/>
      <c r="AC13" s="165">
        <f>'RNG by Scenario'!S20</f>
        <v>2.0547945205479454</v>
      </c>
      <c r="AD13" s="165"/>
      <c r="AE13" s="165">
        <f>'RNG by Scenario'!U20</f>
        <v>1.095890410958904</v>
      </c>
      <c r="AF13" s="162">
        <v>4.74</v>
      </c>
      <c r="AG13" s="162"/>
      <c r="AH13" s="162"/>
      <c r="AI13" s="162">
        <f t="shared" ref="AI13:AI34" si="11">SUM(AF13:AH13)</f>
        <v>4.74</v>
      </c>
      <c r="AJ13" s="162">
        <v>30</v>
      </c>
      <c r="AK13" s="162">
        <v>15</v>
      </c>
      <c r="AL13" s="162">
        <v>20</v>
      </c>
      <c r="AM13" s="162">
        <v>59</v>
      </c>
      <c r="AN13" s="162"/>
      <c r="AO13" s="162"/>
      <c r="AP13" s="162">
        <v>10</v>
      </c>
      <c r="AQ13" s="162">
        <v>8</v>
      </c>
      <c r="AR13" s="162"/>
      <c r="AS13" s="162"/>
      <c r="AT13" s="162">
        <f t="shared" si="9"/>
        <v>97</v>
      </c>
      <c r="AU13" s="167">
        <v>94.231704900470092</v>
      </c>
      <c r="AV13" s="168">
        <v>68.648601243199153</v>
      </c>
      <c r="AW13" s="169"/>
      <c r="AX13" s="170"/>
      <c r="AZ13" s="171"/>
      <c r="BA13" s="129"/>
      <c r="BB13" s="155"/>
      <c r="BC13" s="161"/>
      <c r="BD13" s="155"/>
      <c r="BE13" s="150"/>
      <c r="BH13" s="129"/>
      <c r="BI13" s="129"/>
      <c r="BJ13" s="86"/>
    </row>
    <row r="14" spans="1:64" x14ac:dyDescent="0.25">
      <c r="A14" s="150"/>
      <c r="B14" s="16" t="s">
        <v>20</v>
      </c>
      <c r="C14" s="17"/>
      <c r="D14" s="151">
        <v>353.3</v>
      </c>
      <c r="E14" s="151">
        <f t="shared" si="7"/>
        <v>179.60999999999996</v>
      </c>
      <c r="F14" s="151">
        <v>447.05700000000002</v>
      </c>
      <c r="G14" s="152">
        <v>2.5</v>
      </c>
      <c r="H14" s="153">
        <v>85</v>
      </c>
      <c r="I14" s="154">
        <f t="shared" si="8"/>
        <v>887.85699999999997</v>
      </c>
      <c r="J14" s="155">
        <v>1043.3949500000001</v>
      </c>
      <c r="K14" s="156">
        <f t="shared" si="0"/>
        <v>-155.53795000000014</v>
      </c>
      <c r="L14" s="157"/>
      <c r="M14" s="154">
        <v>53.205362409376228</v>
      </c>
      <c r="N14" s="158"/>
      <c r="O14" s="159"/>
      <c r="P14" s="160"/>
      <c r="Q14" s="154">
        <f t="shared" si="1"/>
        <v>53.205362409376228</v>
      </c>
      <c r="R14" s="161">
        <f t="shared" si="2"/>
        <v>1043.3949500000001</v>
      </c>
      <c r="S14" s="161">
        <f t="shared" si="10"/>
        <v>839.67407166024577</v>
      </c>
      <c r="T14" s="156">
        <f t="shared" si="4"/>
        <v>-102.33258759062392</v>
      </c>
      <c r="U14" s="138"/>
      <c r="W14" s="162" t="str">
        <f t="shared" si="5"/>
        <v>2030-31</v>
      </c>
      <c r="X14" s="193">
        <f t="shared" si="6"/>
        <v>73.300000000000011</v>
      </c>
      <c r="Y14" s="165">
        <f>'RNG by Scenario'!O21</f>
        <v>4.3835616438356162</v>
      </c>
      <c r="Z14" s="165">
        <f>'RNG by Scenario'!P21</f>
        <v>2.8027397260273976</v>
      </c>
      <c r="AA14" s="165"/>
      <c r="AB14" s="165"/>
      <c r="AC14" s="165">
        <f>'RNG by Scenario'!S21</f>
        <v>2.0547945205479454</v>
      </c>
      <c r="AD14" s="165"/>
      <c r="AE14" s="165">
        <f>'RNG by Scenario'!U21</f>
        <v>1.095890410958904</v>
      </c>
      <c r="AF14" s="162">
        <v>4.74</v>
      </c>
      <c r="AG14" s="162">
        <v>4.74</v>
      </c>
      <c r="AH14" s="162"/>
      <c r="AI14" s="162">
        <f t="shared" si="11"/>
        <v>9.48</v>
      </c>
      <c r="AJ14" s="162">
        <v>30</v>
      </c>
      <c r="AK14" s="162">
        <v>15</v>
      </c>
      <c r="AL14" s="162">
        <v>20</v>
      </c>
      <c r="AM14" s="162">
        <v>59</v>
      </c>
      <c r="AN14" s="162"/>
      <c r="AO14" s="162"/>
      <c r="AP14" s="162">
        <v>10</v>
      </c>
      <c r="AQ14" s="162">
        <v>8</v>
      </c>
      <c r="AR14" s="162"/>
      <c r="AS14" s="162"/>
      <c r="AT14" s="162">
        <f t="shared" si="9"/>
        <v>97</v>
      </c>
      <c r="AU14" s="167">
        <v>125.29027642410212</v>
      </c>
      <c r="AV14" s="168">
        <v>78.430601915652261</v>
      </c>
      <c r="AW14" s="169"/>
      <c r="AX14" s="170"/>
      <c r="AZ14" s="171"/>
      <c r="BA14" s="129"/>
      <c r="BB14" s="155"/>
      <c r="BC14" s="161"/>
      <c r="BD14" s="155"/>
      <c r="BE14" s="150"/>
      <c r="BH14" s="129"/>
      <c r="BI14" s="129"/>
      <c r="BJ14" s="86"/>
    </row>
    <row r="15" spans="1:64" x14ac:dyDescent="0.25">
      <c r="A15" s="150"/>
      <c r="B15" s="16" t="s">
        <v>21</v>
      </c>
      <c r="C15" s="17"/>
      <c r="D15" s="151">
        <v>353.3</v>
      </c>
      <c r="E15" s="151">
        <f t="shared" si="7"/>
        <v>179.60999999999996</v>
      </c>
      <c r="F15" s="151">
        <v>447.05700000000002</v>
      </c>
      <c r="G15" s="152">
        <v>2.5</v>
      </c>
      <c r="H15" s="153">
        <v>85</v>
      </c>
      <c r="I15" s="154">
        <f t="shared" si="8"/>
        <v>887.85699999999997</v>
      </c>
      <c r="J15" s="155">
        <v>1051.55927</v>
      </c>
      <c r="K15" s="156">
        <f t="shared" si="0"/>
        <v>-163.70227</v>
      </c>
      <c r="L15" s="157"/>
      <c r="M15" s="154">
        <v>60.301475870693764</v>
      </c>
      <c r="N15" s="158"/>
      <c r="O15" s="159"/>
      <c r="P15" s="160"/>
      <c r="Q15" s="154">
        <f t="shared" si="1"/>
        <v>60.301475870693764</v>
      </c>
      <c r="R15" s="161">
        <f t="shared" si="2"/>
        <v>1051.55927</v>
      </c>
      <c r="S15" s="161">
        <f t="shared" si="10"/>
        <v>801.58762090869163</v>
      </c>
      <c r="T15" s="156">
        <f t="shared" si="4"/>
        <v>-103.40079412930618</v>
      </c>
      <c r="U15" s="138"/>
      <c r="W15" s="162" t="str">
        <f t="shared" si="5"/>
        <v>2031-32</v>
      </c>
      <c r="X15" s="193">
        <f t="shared" si="6"/>
        <v>73.300000000000011</v>
      </c>
      <c r="Y15" s="165">
        <f>'RNG by Scenario'!O22</f>
        <v>4.3835616438356162</v>
      </c>
      <c r="Z15" s="165">
        <f>'RNG by Scenario'!P22</f>
        <v>2.8657534246575342</v>
      </c>
      <c r="AA15" s="165"/>
      <c r="AB15" s="165"/>
      <c r="AC15" s="165">
        <f>'RNG by Scenario'!S22</f>
        <v>2.7397260273972601</v>
      </c>
      <c r="AD15" s="165"/>
      <c r="AE15" s="165">
        <f>'RNG by Scenario'!U22</f>
        <v>1.095890410958904</v>
      </c>
      <c r="AF15" s="162">
        <v>4.74</v>
      </c>
      <c r="AG15" s="162">
        <v>4.74</v>
      </c>
      <c r="AH15" s="162"/>
      <c r="AI15" s="162">
        <f t="shared" si="11"/>
        <v>9.48</v>
      </c>
      <c r="AJ15" s="162">
        <v>30</v>
      </c>
      <c r="AK15" s="162">
        <v>15</v>
      </c>
      <c r="AL15" s="162">
        <v>20</v>
      </c>
      <c r="AM15" s="162">
        <v>59</v>
      </c>
      <c r="AN15" s="162"/>
      <c r="AO15" s="162"/>
      <c r="AP15" s="162">
        <v>10</v>
      </c>
      <c r="AQ15" s="162">
        <v>8</v>
      </c>
      <c r="AR15" s="162"/>
      <c r="AS15" s="162"/>
      <c r="AT15" s="162">
        <f t="shared" si="9"/>
        <v>97</v>
      </c>
      <c r="AU15" s="167">
        <v>161.66624905509278</v>
      </c>
      <c r="AV15" s="168">
        <v>88.305400036215559</v>
      </c>
      <c r="AW15" s="169"/>
      <c r="AX15" s="170"/>
      <c r="AZ15" s="171"/>
      <c r="BA15" s="129"/>
      <c r="BB15" s="155"/>
      <c r="BC15" s="161"/>
      <c r="BD15" s="155"/>
      <c r="BE15" s="150"/>
      <c r="BH15" s="129"/>
      <c r="BI15" s="129"/>
      <c r="BJ15" s="86"/>
    </row>
    <row r="16" spans="1:64" x14ac:dyDescent="0.25">
      <c r="A16" s="150"/>
      <c r="B16" s="16" t="s">
        <v>22</v>
      </c>
      <c r="C16" s="17"/>
      <c r="D16" s="151">
        <v>353.3</v>
      </c>
      <c r="E16" s="151">
        <f t="shared" si="7"/>
        <v>179.60999999999996</v>
      </c>
      <c r="F16" s="151">
        <v>447.05700000000002</v>
      </c>
      <c r="G16" s="152">
        <v>2.5</v>
      </c>
      <c r="H16" s="153">
        <v>85</v>
      </c>
      <c r="I16" s="154">
        <f t="shared" si="8"/>
        <v>887.85699999999997</v>
      </c>
      <c r="J16" s="155">
        <v>1058.63858</v>
      </c>
      <c r="K16" s="156">
        <f t="shared" si="0"/>
        <v>-170.78158000000008</v>
      </c>
      <c r="L16" s="157"/>
      <c r="M16" s="154">
        <v>64.697841299247429</v>
      </c>
      <c r="N16" s="158"/>
      <c r="O16" s="159"/>
      <c r="P16" s="160"/>
      <c r="Q16" s="154">
        <f t="shared" si="1"/>
        <v>64.697841299247429</v>
      </c>
      <c r="R16" s="161">
        <f t="shared" si="2"/>
        <v>1058.63858</v>
      </c>
      <c r="S16" s="161">
        <f t="shared" si="10"/>
        <v>754.02502335251756</v>
      </c>
      <c r="T16" s="156">
        <f t="shared" si="4"/>
        <v>-106.08373870075263</v>
      </c>
      <c r="U16" s="138"/>
      <c r="W16" s="162" t="str">
        <f t="shared" si="5"/>
        <v>2032-33</v>
      </c>
      <c r="X16" s="193">
        <f t="shared" si="6"/>
        <v>73.300000000000011</v>
      </c>
      <c r="Y16" s="165">
        <f>'RNG by Scenario'!O23</f>
        <v>4.3835616438356162</v>
      </c>
      <c r="Z16" s="165">
        <f>'RNG by Scenario'!P23</f>
        <v>2.9287671232876713</v>
      </c>
      <c r="AA16" s="165"/>
      <c r="AB16" s="165"/>
      <c r="AC16" s="165">
        <f>'RNG by Scenario'!S23</f>
        <v>2.7397260273972601</v>
      </c>
      <c r="AD16" s="165"/>
      <c r="AE16" s="165">
        <f>'RNG by Scenario'!U23</f>
        <v>1.095890410958904</v>
      </c>
      <c r="AF16" s="162">
        <v>4.74</v>
      </c>
      <c r="AG16" s="162">
        <v>4.74</v>
      </c>
      <c r="AH16" s="162">
        <v>4.74</v>
      </c>
      <c r="AI16" s="162">
        <f t="shared" si="11"/>
        <v>14.22</v>
      </c>
      <c r="AJ16" s="162">
        <v>30</v>
      </c>
      <c r="AK16" s="162">
        <v>15</v>
      </c>
      <c r="AL16" s="162">
        <v>20</v>
      </c>
      <c r="AM16" s="162">
        <v>59</v>
      </c>
      <c r="AN16" s="162"/>
      <c r="AO16" s="162"/>
      <c r="AP16" s="162">
        <v>10</v>
      </c>
      <c r="AQ16" s="162">
        <v>8</v>
      </c>
      <c r="AR16" s="162"/>
      <c r="AS16" s="162"/>
      <c r="AT16" s="162">
        <f t="shared" si="9"/>
        <v>97</v>
      </c>
      <c r="AU16" s="167">
        <v>200.41031005396735</v>
      </c>
      <c r="AV16" s="168">
        <v>104.20324659351512</v>
      </c>
      <c r="AW16" s="169"/>
      <c r="AX16" s="170"/>
      <c r="AZ16" s="171"/>
      <c r="BA16" s="129"/>
      <c r="BB16" s="155"/>
      <c r="BC16" s="161"/>
      <c r="BD16" s="155"/>
      <c r="BE16" s="150"/>
      <c r="BH16" s="129"/>
      <c r="BI16" s="129"/>
      <c r="BJ16" s="86"/>
    </row>
    <row r="17" spans="1:62" x14ac:dyDescent="0.25">
      <c r="A17" s="150"/>
      <c r="B17" s="16" t="s">
        <v>23</v>
      </c>
      <c r="C17" s="17"/>
      <c r="D17" s="151">
        <v>353.3</v>
      </c>
      <c r="E17" s="151">
        <f t="shared" si="7"/>
        <v>179.60999999999996</v>
      </c>
      <c r="F17" s="151">
        <v>447.05700000000002</v>
      </c>
      <c r="G17" s="152">
        <v>2.5</v>
      </c>
      <c r="H17" s="153">
        <v>85</v>
      </c>
      <c r="I17" s="154">
        <f t="shared" si="8"/>
        <v>887.85699999999997</v>
      </c>
      <c r="J17" s="155">
        <v>1067.06105</v>
      </c>
      <c r="K17" s="156">
        <f t="shared" si="0"/>
        <v>-179.20405000000005</v>
      </c>
      <c r="L17" s="157"/>
      <c r="M17" s="154">
        <v>69.270096037161764</v>
      </c>
      <c r="N17" s="158"/>
      <c r="O17" s="159"/>
      <c r="P17" s="160"/>
      <c r="Q17" s="154">
        <f t="shared" si="1"/>
        <v>69.270096037161764</v>
      </c>
      <c r="R17" s="161">
        <f t="shared" si="2"/>
        <v>1067.06105</v>
      </c>
      <c r="S17" s="161">
        <f t="shared" si="10"/>
        <v>711.23915058531838</v>
      </c>
      <c r="T17" s="156">
        <f t="shared" si="4"/>
        <v>-109.93395396283825</v>
      </c>
      <c r="U17" s="138"/>
      <c r="W17" s="162" t="str">
        <f t="shared" si="5"/>
        <v>2033-34</v>
      </c>
      <c r="X17" s="193">
        <f t="shared" si="6"/>
        <v>73.300000000000011</v>
      </c>
      <c r="Y17" s="165">
        <f>'RNG by Scenario'!O24</f>
        <v>4.3835616438356162</v>
      </c>
      <c r="Z17" s="165">
        <f>'RNG by Scenario'!P24</f>
        <v>2.9917808219178084</v>
      </c>
      <c r="AA17" s="165"/>
      <c r="AB17" s="165"/>
      <c r="AC17" s="165">
        <f>'RNG by Scenario'!S24</f>
        <v>3.0136986301369864</v>
      </c>
      <c r="AD17" s="165"/>
      <c r="AE17" s="165">
        <f>'RNG by Scenario'!U24</f>
        <v>1.3698630136986301</v>
      </c>
      <c r="AF17" s="162">
        <v>4.74</v>
      </c>
      <c r="AG17" s="162">
        <v>4.74</v>
      </c>
      <c r="AH17" s="162">
        <v>4.74</v>
      </c>
      <c r="AI17" s="162">
        <f t="shared" si="11"/>
        <v>14.22</v>
      </c>
      <c r="AJ17" s="162">
        <v>30</v>
      </c>
      <c r="AK17" s="162">
        <v>15</v>
      </c>
      <c r="AL17" s="162">
        <v>20</v>
      </c>
      <c r="AM17" s="162">
        <v>59</v>
      </c>
      <c r="AN17" s="162"/>
      <c r="AO17" s="162"/>
      <c r="AP17" s="162">
        <v>10</v>
      </c>
      <c r="AQ17" s="162">
        <v>8</v>
      </c>
      <c r="AR17" s="162"/>
      <c r="AS17" s="194"/>
      <c r="AT17" s="162">
        <f t="shared" si="9"/>
        <v>97</v>
      </c>
      <c r="AU17" s="167">
        <v>241.39950956903343</v>
      </c>
      <c r="AV17" s="168">
        <v>114.42238984564828</v>
      </c>
      <c r="AW17" s="169"/>
      <c r="AX17" s="170"/>
      <c r="AZ17" s="171"/>
      <c r="BA17" s="129"/>
      <c r="BB17" s="155"/>
      <c r="BC17" s="161"/>
      <c r="BD17" s="155"/>
      <c r="BE17" s="150"/>
      <c r="BH17" s="129"/>
      <c r="BI17" s="129"/>
      <c r="BJ17" s="86"/>
    </row>
    <row r="18" spans="1:62" x14ac:dyDescent="0.25">
      <c r="A18" s="150"/>
      <c r="B18" s="16" t="s">
        <v>24</v>
      </c>
      <c r="C18" s="17"/>
      <c r="D18" s="151">
        <v>0</v>
      </c>
      <c r="E18" s="151">
        <f t="shared" si="7"/>
        <v>532.91</v>
      </c>
      <c r="F18" s="151">
        <v>447.05700000000002</v>
      </c>
      <c r="G18" s="152">
        <v>2.5</v>
      </c>
      <c r="H18" s="153">
        <v>85</v>
      </c>
      <c r="I18" s="154">
        <f t="shared" si="8"/>
        <v>534.55700000000002</v>
      </c>
      <c r="J18" s="155">
        <v>1074.4459299999999</v>
      </c>
      <c r="K18" s="156">
        <f t="shared" si="0"/>
        <v>-539.88892999999985</v>
      </c>
      <c r="L18" s="157"/>
      <c r="M18" s="154">
        <v>73.961063497843298</v>
      </c>
      <c r="N18" s="158"/>
      <c r="O18" s="159"/>
      <c r="P18" s="160"/>
      <c r="Q18" s="154">
        <f t="shared" si="1"/>
        <v>73.961063497843298</v>
      </c>
      <c r="R18" s="161">
        <f t="shared" si="2"/>
        <v>1074.4459299999999</v>
      </c>
      <c r="S18" s="161">
        <f t="shared" si="10"/>
        <v>675.74721065419294</v>
      </c>
      <c r="T18" s="156">
        <f t="shared" si="4"/>
        <v>-465.92786650215658</v>
      </c>
      <c r="U18" s="138"/>
      <c r="W18" s="162" t="str">
        <f t="shared" si="5"/>
        <v>2034-35</v>
      </c>
      <c r="X18" s="193">
        <f t="shared" si="6"/>
        <v>197.60000000000002</v>
      </c>
      <c r="Y18" s="165">
        <f>'RNG by Scenario'!O25</f>
        <v>4.3835616438356162</v>
      </c>
      <c r="Z18" s="165">
        <f>'RNG by Scenario'!P25</f>
        <v>3.0575342465753423</v>
      </c>
      <c r="AA18" s="165"/>
      <c r="AB18" s="165"/>
      <c r="AC18" s="165">
        <f>'RNG by Scenario'!S25</f>
        <v>3.0136986301369864</v>
      </c>
      <c r="AD18" s="165"/>
      <c r="AE18" s="165">
        <f>'RNG by Scenario'!U25</f>
        <v>1.3698630136986301</v>
      </c>
      <c r="AF18" s="162">
        <v>4.74</v>
      </c>
      <c r="AG18" s="162">
        <v>4.74</v>
      </c>
      <c r="AH18" s="162">
        <v>4.74</v>
      </c>
      <c r="AI18" s="162">
        <f t="shared" si="11"/>
        <v>14.22</v>
      </c>
      <c r="AJ18" s="162">
        <v>30</v>
      </c>
      <c r="AK18" s="162">
        <v>15</v>
      </c>
      <c r="AL18" s="162">
        <v>20</v>
      </c>
      <c r="AM18" s="162">
        <v>59</v>
      </c>
      <c r="AN18" s="162"/>
      <c r="AO18" s="162">
        <v>144</v>
      </c>
      <c r="AP18" s="162">
        <v>10</v>
      </c>
      <c r="AQ18" s="162">
        <v>8</v>
      </c>
      <c r="AR18" s="162">
        <v>9</v>
      </c>
      <c r="AS18" s="162">
        <v>76</v>
      </c>
      <c r="AT18" s="162">
        <f t="shared" si="9"/>
        <v>326</v>
      </c>
      <c r="AU18" s="167">
        <v>284.46617047764443</v>
      </c>
      <c r="AV18" s="168">
        <v>114.23254886816251</v>
      </c>
      <c r="AW18" s="169"/>
      <c r="AX18" s="170"/>
      <c r="AZ18" s="171"/>
      <c r="BA18" s="129"/>
      <c r="BB18" s="155"/>
      <c r="BC18" s="161"/>
      <c r="BD18" s="155"/>
      <c r="BE18" s="150"/>
      <c r="BG18" s="129"/>
      <c r="BH18" s="129"/>
      <c r="BI18" s="129"/>
      <c r="BJ18" s="86"/>
    </row>
    <row r="19" spans="1:62" x14ac:dyDescent="0.25">
      <c r="A19" s="150"/>
      <c r="B19" s="16" t="s">
        <v>25</v>
      </c>
      <c r="C19" s="17"/>
      <c r="D19" s="151">
        <v>0</v>
      </c>
      <c r="E19" s="151">
        <f t="shared" si="7"/>
        <v>532.91</v>
      </c>
      <c r="F19" s="151">
        <v>447.05700000000002</v>
      </c>
      <c r="G19" s="152">
        <v>2.5</v>
      </c>
      <c r="H19" s="153">
        <v>85</v>
      </c>
      <c r="I19" s="154">
        <f t="shared" si="8"/>
        <v>534.55700000000002</v>
      </c>
      <c r="J19" s="155">
        <v>1081.79108</v>
      </c>
      <c r="K19" s="156">
        <f t="shared" si="0"/>
        <v>-547.23407999999995</v>
      </c>
      <c r="L19" s="157"/>
      <c r="M19" s="154">
        <v>78.737891361682856</v>
      </c>
      <c r="N19" s="158"/>
      <c r="O19" s="159"/>
      <c r="P19" s="160"/>
      <c r="Q19" s="154">
        <f t="shared" si="1"/>
        <v>78.737891361682856</v>
      </c>
      <c r="R19" s="161">
        <f t="shared" si="2"/>
        <v>1081.79108</v>
      </c>
      <c r="S19" s="161">
        <f t="shared" si="10"/>
        <v>640.14303503765495</v>
      </c>
      <c r="T19" s="156">
        <f t="shared" si="4"/>
        <v>-468.49618863831711</v>
      </c>
      <c r="U19" s="138"/>
      <c r="W19" s="162" t="str">
        <f t="shared" si="5"/>
        <v>2035-36</v>
      </c>
      <c r="X19" s="193">
        <f t="shared" si="6"/>
        <v>197.60000000000002</v>
      </c>
      <c r="Y19" s="165">
        <f>'RNG by Scenario'!O26</f>
        <v>4.3835616438356162</v>
      </c>
      <c r="Z19" s="165">
        <f>'RNG by Scenario'!P26</f>
        <v>3.1260273972602741</v>
      </c>
      <c r="AA19" s="165"/>
      <c r="AB19" s="165"/>
      <c r="AC19" s="165">
        <f>'RNG by Scenario'!S26</f>
        <v>3.2876712328767121</v>
      </c>
      <c r="AD19" s="165"/>
      <c r="AE19" s="165">
        <f>'RNG by Scenario'!U26</f>
        <v>1.3698630136986301</v>
      </c>
      <c r="AF19" s="162">
        <v>4.74</v>
      </c>
      <c r="AG19" s="162">
        <v>4.74</v>
      </c>
      <c r="AH19" s="162">
        <v>4.74</v>
      </c>
      <c r="AI19" s="162">
        <f t="shared" si="11"/>
        <v>14.22</v>
      </c>
      <c r="AJ19" s="162">
        <v>30</v>
      </c>
      <c r="AK19" s="162">
        <v>15</v>
      </c>
      <c r="AL19" s="162">
        <v>20</v>
      </c>
      <c r="AM19" s="162">
        <v>59</v>
      </c>
      <c r="AN19" s="162"/>
      <c r="AO19" s="162">
        <v>144</v>
      </c>
      <c r="AP19" s="162">
        <v>10</v>
      </c>
      <c r="AQ19" s="162">
        <v>8</v>
      </c>
      <c r="AR19" s="162">
        <v>9</v>
      </c>
      <c r="AS19" s="162">
        <v>76</v>
      </c>
      <c r="AT19" s="162">
        <f t="shared" si="9"/>
        <v>326</v>
      </c>
      <c r="AU19" s="167">
        <v>327.85573371924403</v>
      </c>
      <c r="AV19" s="168">
        <v>113.79231124310091</v>
      </c>
      <c r="AW19" s="169"/>
      <c r="AX19" s="170"/>
      <c r="BA19" s="129"/>
      <c r="BB19" s="155"/>
      <c r="BC19" s="161"/>
      <c r="BD19" s="155"/>
      <c r="BE19" s="150"/>
      <c r="BG19" s="129"/>
      <c r="BH19" s="129"/>
      <c r="BI19" s="129"/>
      <c r="BJ19" s="86"/>
    </row>
    <row r="20" spans="1:62" x14ac:dyDescent="0.25">
      <c r="A20" s="150"/>
      <c r="B20" s="16" t="s">
        <v>26</v>
      </c>
      <c r="C20" s="17"/>
      <c r="D20" s="151">
        <v>0</v>
      </c>
      <c r="E20" s="151">
        <f t="shared" si="7"/>
        <v>532.91</v>
      </c>
      <c r="F20" s="151">
        <v>447.05700000000002</v>
      </c>
      <c r="G20" s="152">
        <v>2.5</v>
      </c>
      <c r="H20" s="153">
        <v>85</v>
      </c>
      <c r="I20" s="154">
        <f t="shared" si="8"/>
        <v>534.55700000000002</v>
      </c>
      <c r="J20" s="155">
        <v>1088.3149900000001</v>
      </c>
      <c r="K20" s="156">
        <f t="shared" si="0"/>
        <v>-553.75799000000006</v>
      </c>
      <c r="L20" s="157"/>
      <c r="M20" s="154">
        <v>83.436153129403692</v>
      </c>
      <c r="N20" s="158"/>
      <c r="O20" s="159"/>
      <c r="P20" s="160"/>
      <c r="Q20" s="154">
        <f t="shared" si="1"/>
        <v>83.436153129403692</v>
      </c>
      <c r="R20" s="161">
        <f t="shared" si="2"/>
        <v>1088.3149900000001</v>
      </c>
      <c r="S20" s="161">
        <f t="shared" si="10"/>
        <v>603.40392832059354</v>
      </c>
      <c r="T20" s="156">
        <f t="shared" si="4"/>
        <v>-470.32183687059637</v>
      </c>
      <c r="U20" s="138"/>
      <c r="W20" s="162" t="str">
        <f t="shared" si="5"/>
        <v>2036-37</v>
      </c>
      <c r="X20" s="193">
        <f t="shared" si="6"/>
        <v>197.60000000000002</v>
      </c>
      <c r="Y20" s="165">
        <f>'RNG by Scenario'!O27</f>
        <v>4.1643835616438354</v>
      </c>
      <c r="Z20" s="165">
        <f>'RNG by Scenario'!P27</f>
        <v>3.1945205479452055</v>
      </c>
      <c r="AA20" s="165"/>
      <c r="AB20" s="165"/>
      <c r="AC20" s="165">
        <f>'RNG by Scenario'!S27</f>
        <v>3.2876712328767121</v>
      </c>
      <c r="AD20" s="165"/>
      <c r="AE20" s="165">
        <f>'RNG by Scenario'!U27</f>
        <v>1.3698630136986301</v>
      </c>
      <c r="AF20" s="162">
        <v>4.74</v>
      </c>
      <c r="AG20" s="162">
        <v>4.74</v>
      </c>
      <c r="AH20" s="162">
        <v>4.74</v>
      </c>
      <c r="AI20" s="162">
        <f t="shared" si="11"/>
        <v>14.22</v>
      </c>
      <c r="AJ20" s="162">
        <v>30</v>
      </c>
      <c r="AK20" s="162">
        <v>15</v>
      </c>
      <c r="AL20" s="162">
        <v>20</v>
      </c>
      <c r="AM20" s="162">
        <v>59</v>
      </c>
      <c r="AN20" s="162"/>
      <c r="AO20" s="162">
        <v>144</v>
      </c>
      <c r="AP20" s="162">
        <v>10</v>
      </c>
      <c r="AQ20" s="162">
        <v>8</v>
      </c>
      <c r="AR20" s="162">
        <v>9</v>
      </c>
      <c r="AS20" s="162">
        <v>76</v>
      </c>
      <c r="AT20" s="162">
        <f t="shared" si="9"/>
        <v>326</v>
      </c>
      <c r="AU20" s="167">
        <v>371.80475419253037</v>
      </c>
      <c r="AV20" s="168">
        <v>113.10630748687616</v>
      </c>
      <c r="AW20" s="169"/>
      <c r="AX20" s="170"/>
      <c r="BA20" s="129"/>
      <c r="BB20" s="155"/>
      <c r="BC20" s="161"/>
      <c r="BD20" s="155"/>
      <c r="BE20" s="150"/>
      <c r="BG20" s="129"/>
      <c r="BH20" s="129"/>
      <c r="BI20" s="129"/>
      <c r="BJ20" s="86"/>
    </row>
    <row r="21" spans="1:62" x14ac:dyDescent="0.25">
      <c r="A21" s="150"/>
      <c r="B21" s="16" t="s">
        <v>27</v>
      </c>
      <c r="C21" s="17"/>
      <c r="D21" s="151">
        <v>0</v>
      </c>
      <c r="E21" s="151">
        <f t="shared" si="7"/>
        <v>532.91</v>
      </c>
      <c r="F21" s="151">
        <v>447.05700000000002</v>
      </c>
      <c r="G21" s="152">
        <v>2.5</v>
      </c>
      <c r="H21" s="153">
        <v>85</v>
      </c>
      <c r="I21" s="154">
        <f t="shared" si="8"/>
        <v>534.55700000000002</v>
      </c>
      <c r="J21" s="155">
        <v>1096.5153700000001</v>
      </c>
      <c r="K21" s="156">
        <f t="shared" si="0"/>
        <v>-561.95837000000006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2"/>
        <v>1096.5153700000001</v>
      </c>
      <c r="S21" s="161">
        <f t="shared" si="10"/>
        <v>570.135963593778</v>
      </c>
      <c r="T21" s="156">
        <f t="shared" si="4"/>
        <v>-473.77618883356286</v>
      </c>
      <c r="U21" s="138"/>
      <c r="W21" s="162" t="str">
        <f t="shared" si="5"/>
        <v>2037-38</v>
      </c>
      <c r="X21" s="193">
        <f t="shared" si="6"/>
        <v>197.60000000000002</v>
      </c>
      <c r="Y21" s="165">
        <f>'RNG by Scenario'!O28</f>
        <v>3.945205479452055</v>
      </c>
      <c r="Z21" s="165">
        <f>'RNG by Scenario'!P28</f>
        <v>3.2657534246575342</v>
      </c>
      <c r="AA21" s="165"/>
      <c r="AB21" s="165"/>
      <c r="AC21" s="165">
        <f>'RNG by Scenario'!S28</f>
        <v>3.5616438356164384</v>
      </c>
      <c r="AD21" s="165"/>
      <c r="AE21" s="165">
        <f>'RNG by Scenario'!U28</f>
        <v>1.6438356164383561</v>
      </c>
      <c r="AF21" s="162">
        <v>4.74</v>
      </c>
      <c r="AG21" s="162">
        <v>4.74</v>
      </c>
      <c r="AH21" s="162">
        <v>4.74</v>
      </c>
      <c r="AI21" s="162">
        <f t="shared" si="11"/>
        <v>14.22</v>
      </c>
      <c r="AJ21" s="162">
        <v>30</v>
      </c>
      <c r="AK21" s="162">
        <v>15</v>
      </c>
      <c r="AL21" s="162">
        <v>20</v>
      </c>
      <c r="AM21" s="162">
        <v>59</v>
      </c>
      <c r="AN21" s="162"/>
      <c r="AO21" s="162">
        <v>144</v>
      </c>
      <c r="AP21" s="162">
        <v>10</v>
      </c>
      <c r="AQ21" s="162">
        <v>8</v>
      </c>
      <c r="AR21" s="162">
        <v>9</v>
      </c>
      <c r="AS21" s="162">
        <v>76</v>
      </c>
      <c r="AT21" s="162">
        <f t="shared" si="9"/>
        <v>326</v>
      </c>
      <c r="AU21" s="167">
        <v>413.11410110888619</v>
      </c>
      <c r="AV21" s="168">
        <v>113.26530529733591</v>
      </c>
      <c r="AW21" s="169"/>
      <c r="AX21" s="170"/>
      <c r="BA21" s="129"/>
      <c r="BB21" s="155"/>
      <c r="BC21" s="161"/>
      <c r="BD21" s="155"/>
      <c r="BE21" s="150"/>
      <c r="BG21" s="129"/>
      <c r="BH21" s="129"/>
      <c r="BI21" s="129"/>
      <c r="BJ21" s="86"/>
    </row>
    <row r="22" spans="1:62" x14ac:dyDescent="0.25">
      <c r="A22" s="150"/>
      <c r="B22" s="16" t="s">
        <v>28</v>
      </c>
      <c r="C22" s="17"/>
      <c r="D22" s="151">
        <v>0</v>
      </c>
      <c r="E22" s="151">
        <f t="shared" si="7"/>
        <v>532.91</v>
      </c>
      <c r="F22" s="151">
        <v>447.05700000000002</v>
      </c>
      <c r="G22" s="152">
        <v>2.5</v>
      </c>
      <c r="H22" s="153">
        <v>85</v>
      </c>
      <c r="I22" s="154">
        <f t="shared" si="8"/>
        <v>534.55700000000002</v>
      </c>
      <c r="J22" s="155">
        <v>1104.03051</v>
      </c>
      <c r="K22" s="156">
        <f t="shared" si="0"/>
        <v>-569.47351000000003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2"/>
        <v>1104.03051</v>
      </c>
      <c r="S22" s="161">
        <f t="shared" si="10"/>
        <v>534.10441770018281</v>
      </c>
      <c r="T22" s="156">
        <f t="shared" si="4"/>
        <v>-476.54371208172142</v>
      </c>
      <c r="U22" s="138"/>
      <c r="W22" s="162" t="str">
        <f t="shared" si="5"/>
        <v>2038-39</v>
      </c>
      <c r="X22" s="193">
        <f t="shared" si="6"/>
        <v>265.60000000000002</v>
      </c>
      <c r="Y22" s="165">
        <f>'RNG by Scenario'!P29</f>
        <v>3.7534246575342469</v>
      </c>
      <c r="Z22" s="165">
        <f>'RNG by Scenario'!Q29</f>
        <v>3.3369863013698633</v>
      </c>
      <c r="AA22" s="165"/>
      <c r="AB22" s="165"/>
      <c r="AC22" s="165">
        <f>'RNG by Scenario'!T29</f>
        <v>3.5616438356164384</v>
      </c>
      <c r="AD22" s="165"/>
      <c r="AE22" s="165">
        <f>'RNG by Scenario'!V30</f>
        <v>1.6438356164383561</v>
      </c>
      <c r="AF22" s="162">
        <v>4.74</v>
      </c>
      <c r="AG22" s="162">
        <v>4.74</v>
      </c>
      <c r="AH22" s="162">
        <v>4.74</v>
      </c>
      <c r="AI22" s="162">
        <f t="shared" si="11"/>
        <v>14.22</v>
      </c>
      <c r="AJ22" s="162">
        <v>30</v>
      </c>
      <c r="AK22" s="162">
        <v>15</v>
      </c>
      <c r="AL22" s="162">
        <v>20</v>
      </c>
      <c r="AM22" s="162">
        <v>59</v>
      </c>
      <c r="AN22" s="162"/>
      <c r="AO22" s="162">
        <v>124</v>
      </c>
      <c r="AP22" s="162">
        <v>10</v>
      </c>
      <c r="AQ22" s="162">
        <v>8</v>
      </c>
      <c r="AR22" s="162">
        <v>9</v>
      </c>
      <c r="AS22" s="162">
        <v>28</v>
      </c>
      <c r="AT22" s="162">
        <f t="shared" si="9"/>
        <v>258</v>
      </c>
      <c r="AU22" s="167">
        <v>456.23925368824575</v>
      </c>
      <c r="AV22" s="168">
        <v>113.68683861157147</v>
      </c>
      <c r="AW22" s="169"/>
      <c r="AX22" s="170"/>
      <c r="BA22" s="129"/>
      <c r="BB22" s="155"/>
      <c r="BC22" s="161"/>
      <c r="BD22" s="155"/>
      <c r="BE22" s="150"/>
      <c r="BG22" s="129"/>
      <c r="BH22" s="129"/>
      <c r="BI22" s="129"/>
      <c r="BJ22" s="86"/>
    </row>
    <row r="23" spans="1:62" x14ac:dyDescent="0.25">
      <c r="A23" s="150"/>
      <c r="B23" s="16" t="s">
        <v>29</v>
      </c>
      <c r="C23" s="17"/>
      <c r="D23" s="151">
        <v>0</v>
      </c>
      <c r="E23" s="151">
        <f t="shared" si="7"/>
        <v>532.91</v>
      </c>
      <c r="F23" s="151">
        <v>447.05700000000002</v>
      </c>
      <c r="G23" s="152">
        <v>2.5</v>
      </c>
      <c r="H23" s="153">
        <v>85</v>
      </c>
      <c r="I23" s="154">
        <f t="shared" si="8"/>
        <v>534.55700000000002</v>
      </c>
      <c r="J23" s="155">
        <v>1111.41419</v>
      </c>
      <c r="K23" s="156">
        <f t="shared" si="0"/>
        <v>-576.85718999999995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2"/>
        <v>1111.41419</v>
      </c>
      <c r="S23" s="161">
        <f t="shared" si="10"/>
        <v>498.17153195715269</v>
      </c>
      <c r="T23" s="156">
        <f t="shared" si="4"/>
        <v>-479.18713686390674</v>
      </c>
      <c r="U23" s="138"/>
      <c r="W23" s="162" t="str">
        <f t="shared" si="5"/>
        <v>2039-40</v>
      </c>
      <c r="X23" s="193">
        <f t="shared" si="6"/>
        <v>265.60000000000002</v>
      </c>
      <c r="Y23" s="165">
        <f>'RNG by Scenario'!P30</f>
        <v>3.5616438356164384</v>
      </c>
      <c r="Z23" s="165">
        <f>'RNG by Scenario'!Q30</f>
        <v>3.4109589041095894</v>
      </c>
      <c r="AA23" s="165"/>
      <c r="AB23" s="165"/>
      <c r="AC23" s="165">
        <f>'RNG by Scenario'!T30</f>
        <v>4.1095890410958908</v>
      </c>
      <c r="AD23" s="165"/>
      <c r="AE23" s="165">
        <f>'RNG by Scenario'!V31</f>
        <v>1.6438356164383561</v>
      </c>
      <c r="AF23" s="162">
        <v>4.74</v>
      </c>
      <c r="AG23" s="162">
        <v>4.74</v>
      </c>
      <c r="AH23" s="162">
        <v>4.74</v>
      </c>
      <c r="AI23" s="162">
        <f t="shared" si="11"/>
        <v>14.22</v>
      </c>
      <c r="AJ23" s="162">
        <v>30</v>
      </c>
      <c r="AK23" s="162">
        <v>15</v>
      </c>
      <c r="AL23" s="162">
        <v>20</v>
      </c>
      <c r="AM23" s="162">
        <v>59</v>
      </c>
      <c r="AN23" s="162"/>
      <c r="AO23" s="162">
        <v>124</v>
      </c>
      <c r="AP23" s="162">
        <v>10</v>
      </c>
      <c r="AQ23" s="162">
        <v>8</v>
      </c>
      <c r="AR23" s="162">
        <v>9</v>
      </c>
      <c r="AS23" s="162">
        <v>28</v>
      </c>
      <c r="AT23" s="162">
        <f t="shared" si="9"/>
        <v>258</v>
      </c>
      <c r="AU23" s="167">
        <v>499.3969070110748</v>
      </c>
      <c r="AV23" s="168">
        <v>113.84575103177242</v>
      </c>
      <c r="AW23" s="169"/>
      <c r="AX23" s="170"/>
      <c r="BA23" s="129"/>
      <c r="BB23" s="155"/>
      <c r="BC23" s="161"/>
      <c r="BD23" s="155"/>
      <c r="BE23" s="150"/>
      <c r="BG23" s="129"/>
      <c r="BH23" s="129"/>
      <c r="BI23" s="129"/>
      <c r="BJ23" s="86"/>
    </row>
    <row r="24" spans="1:62" x14ac:dyDescent="0.25">
      <c r="A24" s="150"/>
      <c r="B24" s="16" t="s">
        <v>30</v>
      </c>
      <c r="C24" s="17"/>
      <c r="D24" s="151">
        <v>0</v>
      </c>
      <c r="E24" s="151">
        <f t="shared" si="7"/>
        <v>532.91</v>
      </c>
      <c r="F24" s="151">
        <v>447.05700000000002</v>
      </c>
      <c r="G24" s="152">
        <v>2.5</v>
      </c>
      <c r="H24" s="153">
        <v>85</v>
      </c>
      <c r="I24" s="154">
        <f t="shared" si="8"/>
        <v>534.55700000000002</v>
      </c>
      <c r="J24" s="155">
        <v>1117.6881399999997</v>
      </c>
      <c r="K24" s="156">
        <f t="shared" si="0"/>
        <v>-583.13113999999973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2"/>
        <v>1117.6881399999997</v>
      </c>
      <c r="S24" s="161">
        <f t="shared" si="10"/>
        <v>458.87222756224605</v>
      </c>
      <c r="T24" s="156">
        <f t="shared" si="4"/>
        <v>-480.75523040949884</v>
      </c>
      <c r="U24" s="138"/>
      <c r="W24" s="162" t="str">
        <f t="shared" si="5"/>
        <v>2040-41</v>
      </c>
      <c r="X24" s="193">
        <f t="shared" si="6"/>
        <v>265.60000000000002</v>
      </c>
      <c r="Y24" s="165">
        <f>'RNG by Scenario'!P31</f>
        <v>3.3972602739726026</v>
      </c>
      <c r="Z24" s="165">
        <f>'RNG by Scenario'!Q31</f>
        <v>3.484931506849315</v>
      </c>
      <c r="AA24" s="165"/>
      <c r="AB24" s="165"/>
      <c r="AC24" s="165">
        <f>'RNG by Scenario'!T31</f>
        <v>4.1095890410958908</v>
      </c>
      <c r="AD24" s="165"/>
      <c r="AE24" s="165">
        <f>'RNG by Scenario'!V32</f>
        <v>1.6438356164383561</v>
      </c>
      <c r="AF24" s="162">
        <v>4.74</v>
      </c>
      <c r="AG24" s="162">
        <v>4.74</v>
      </c>
      <c r="AH24" s="162">
        <v>4.74</v>
      </c>
      <c r="AI24" s="162">
        <f t="shared" si="11"/>
        <v>14.22</v>
      </c>
      <c r="AJ24" s="162">
        <v>30</v>
      </c>
      <c r="AK24" s="162">
        <v>15</v>
      </c>
      <c r="AL24" s="162">
        <v>20</v>
      </c>
      <c r="AM24" s="162">
        <v>59</v>
      </c>
      <c r="AN24" s="162"/>
      <c r="AO24" s="162">
        <v>124</v>
      </c>
      <c r="AP24" s="162">
        <v>10</v>
      </c>
      <c r="AQ24" s="162">
        <v>8</v>
      </c>
      <c r="AR24" s="162">
        <v>9</v>
      </c>
      <c r="AS24" s="162">
        <v>28</v>
      </c>
      <c r="AT24" s="162">
        <f t="shared" si="9"/>
        <v>258</v>
      </c>
      <c r="AU24" s="167">
        <v>544.48995582210478</v>
      </c>
      <c r="AV24" s="168">
        <v>114.32595661564891</v>
      </c>
      <c r="AW24" s="169"/>
      <c r="AX24" s="170"/>
      <c r="BA24" s="129"/>
      <c r="BB24" s="155"/>
      <c r="BC24" s="161"/>
      <c r="BD24" s="155"/>
      <c r="BE24" s="150"/>
      <c r="BI24" s="129"/>
      <c r="BJ24" s="86"/>
    </row>
    <row r="25" spans="1:62" x14ac:dyDescent="0.25">
      <c r="A25" s="150"/>
      <c r="B25" s="16" t="s">
        <v>34</v>
      </c>
      <c r="C25" s="17"/>
      <c r="D25" s="151">
        <v>0</v>
      </c>
      <c r="E25" s="151">
        <f t="shared" si="7"/>
        <v>532.91</v>
      </c>
      <c r="F25" s="151">
        <v>447.05700000000002</v>
      </c>
      <c r="G25" s="152">
        <v>2.5</v>
      </c>
      <c r="H25" s="153">
        <v>85</v>
      </c>
      <c r="I25" s="154">
        <f t="shared" si="8"/>
        <v>534.55700000000002</v>
      </c>
      <c r="J25" s="155">
        <v>1125.7561599999999</v>
      </c>
      <c r="K25" s="156">
        <f>I25-J25</f>
        <v>-591.19915999999989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1125.7561599999999</v>
      </c>
      <c r="S25" s="161">
        <f t="shared" si="10"/>
        <v>432.38066456543538</v>
      </c>
      <c r="T25" s="156">
        <f>I25+Q25-R25</f>
        <v>-484.24073152667586</v>
      </c>
      <c r="U25" s="138"/>
      <c r="V25" s="65"/>
      <c r="W25" s="162" t="str">
        <f>B25</f>
        <v>2041-42</v>
      </c>
      <c r="X25" s="193">
        <f t="shared" si="6"/>
        <v>265.60000000000002</v>
      </c>
      <c r="Y25" s="165">
        <f>'RNG by Scenario'!P32</f>
        <v>3.2328767123287672</v>
      </c>
      <c r="Z25" s="165">
        <f>'RNG by Scenario'!Q32</f>
        <v>3.5616438356164384</v>
      </c>
      <c r="AA25" s="165"/>
      <c r="AB25" s="165"/>
      <c r="AC25" s="165">
        <f>'RNG by Scenario'!T32</f>
        <v>4.3835616438356162</v>
      </c>
      <c r="AD25" s="165"/>
      <c r="AE25" s="165">
        <f>'RNG by Scenario'!V33</f>
        <v>1.9178082191780821</v>
      </c>
      <c r="AF25" s="162">
        <v>4.74</v>
      </c>
      <c r="AG25" s="162">
        <v>4.74</v>
      </c>
      <c r="AH25" s="162">
        <v>4.74</v>
      </c>
      <c r="AI25" s="162">
        <f t="shared" si="11"/>
        <v>14.22</v>
      </c>
      <c r="AJ25" s="162">
        <v>30</v>
      </c>
      <c r="AK25" s="162">
        <v>15</v>
      </c>
      <c r="AL25" s="162">
        <v>20</v>
      </c>
      <c r="AM25" s="162">
        <v>59</v>
      </c>
      <c r="AN25" s="162"/>
      <c r="AO25" s="162">
        <v>124</v>
      </c>
      <c r="AP25" s="162">
        <v>10</v>
      </c>
      <c r="AQ25" s="162">
        <v>8</v>
      </c>
      <c r="AR25" s="162">
        <v>9</v>
      </c>
      <c r="AS25" s="162">
        <v>28</v>
      </c>
      <c r="AT25" s="162">
        <f t="shared" si="9"/>
        <v>258</v>
      </c>
      <c r="AU25" s="167">
        <v>579.90918430950114</v>
      </c>
      <c r="AV25" s="168">
        <v>113.46631112506336</v>
      </c>
      <c r="AW25" s="169"/>
      <c r="AX25" s="170"/>
      <c r="BA25" s="129"/>
      <c r="BB25" s="155"/>
      <c r="BC25" s="161"/>
      <c r="BD25" s="155"/>
      <c r="BE25" s="150"/>
      <c r="BI25" s="129"/>
      <c r="BJ25" s="86"/>
    </row>
    <row r="26" spans="1:62" x14ac:dyDescent="0.25">
      <c r="A26" s="150"/>
      <c r="B26" s="16" t="s">
        <v>38</v>
      </c>
      <c r="C26" s="17"/>
      <c r="D26" s="151">
        <v>0</v>
      </c>
      <c r="E26" s="151">
        <f t="shared" si="7"/>
        <v>532.91</v>
      </c>
      <c r="F26" s="151">
        <v>447.05700000000002</v>
      </c>
      <c r="G26" s="152">
        <v>2.5</v>
      </c>
      <c r="H26" s="153">
        <v>85</v>
      </c>
      <c r="I26" s="154">
        <f t="shared" si="8"/>
        <v>534.55700000000002</v>
      </c>
      <c r="J26" s="155">
        <v>1133.1107300000001</v>
      </c>
      <c r="K26" s="156">
        <f t="shared" ref="K26:K34" si="12">I26-J26</f>
        <v>-598.55373000000009</v>
      </c>
      <c r="L26" s="157"/>
      <c r="M26" s="175">
        <v>111.68148430943501</v>
      </c>
      <c r="N26" s="158"/>
      <c r="O26" s="159"/>
      <c r="P26" s="160"/>
      <c r="Q26" s="154">
        <f t="shared" ref="Q26:Q34" si="13">SUM(M26:P26)</f>
        <v>111.68148430943501</v>
      </c>
      <c r="R26" s="161">
        <f t="shared" ref="R26:R34" si="14">J26</f>
        <v>1133.1107300000001</v>
      </c>
      <c r="S26" s="161">
        <f t="shared" si="10"/>
        <v>405.00410698618271</v>
      </c>
      <c r="T26" s="156">
        <f t="shared" ref="T26:T34" si="15">I26+Q26-R26</f>
        <v>-486.87224569056502</v>
      </c>
      <c r="U26" s="138"/>
      <c r="W26" s="162" t="str">
        <f t="shared" ref="W26:W34" si="16">B26</f>
        <v>2042-43</v>
      </c>
      <c r="X26" s="193">
        <f t="shared" si="6"/>
        <v>315.60000000000002</v>
      </c>
      <c r="Y26" s="165">
        <f>'RNG by Scenario'!P33</f>
        <v>3.0684931506849318</v>
      </c>
      <c r="Z26" s="165">
        <f>'RNG by Scenario'!Q33</f>
        <v>3.6410958904109587</v>
      </c>
      <c r="AA26" s="165"/>
      <c r="AB26" s="165"/>
      <c r="AC26" s="165">
        <f>'RNG by Scenario'!T33</f>
        <v>4.3835616438356162</v>
      </c>
      <c r="AD26" s="165"/>
      <c r="AE26" s="165">
        <f>'RNG by Scenario'!V34</f>
        <v>1.9178082191780821</v>
      </c>
      <c r="AF26" s="162">
        <v>4.74</v>
      </c>
      <c r="AG26" s="162">
        <v>4.74</v>
      </c>
      <c r="AH26" s="162">
        <v>4.74</v>
      </c>
      <c r="AI26" s="162">
        <f t="shared" si="11"/>
        <v>14.22</v>
      </c>
      <c r="AJ26" s="162">
        <v>30</v>
      </c>
      <c r="AK26" s="162">
        <v>15</v>
      </c>
      <c r="AL26" s="162">
        <v>20</v>
      </c>
      <c r="AM26" s="162">
        <v>59</v>
      </c>
      <c r="AN26" s="162"/>
      <c r="AO26" s="162">
        <v>60</v>
      </c>
      <c r="AP26" s="162">
        <v>10</v>
      </c>
      <c r="AQ26" s="162">
        <v>8</v>
      </c>
      <c r="AR26" s="162">
        <v>49</v>
      </c>
      <c r="AS26" s="162">
        <v>2</v>
      </c>
      <c r="AT26" s="162">
        <f t="shared" si="9"/>
        <v>208</v>
      </c>
      <c r="AU26" s="167">
        <v>615.07413288758789</v>
      </c>
      <c r="AV26" s="168">
        <v>113.03249012622946</v>
      </c>
      <c r="AW26" s="169"/>
      <c r="AX26" s="170"/>
      <c r="BA26" s="129"/>
      <c r="BB26" s="155"/>
      <c r="BC26" s="161"/>
      <c r="BD26" s="155"/>
      <c r="BE26" s="150"/>
      <c r="BI26" s="129"/>
      <c r="BJ26" s="86"/>
    </row>
    <row r="27" spans="1:62" x14ac:dyDescent="0.25">
      <c r="A27" s="150"/>
      <c r="B27" s="16" t="s">
        <v>41</v>
      </c>
      <c r="C27" s="17"/>
      <c r="D27" s="151">
        <v>0</v>
      </c>
      <c r="E27" s="151">
        <f t="shared" si="7"/>
        <v>532.91</v>
      </c>
      <c r="F27" s="151">
        <v>447.05700000000002</v>
      </c>
      <c r="G27" s="152">
        <v>2.5</v>
      </c>
      <c r="H27" s="153">
        <v>85</v>
      </c>
      <c r="I27" s="154">
        <f t="shared" si="8"/>
        <v>534.55700000000002</v>
      </c>
      <c r="J27" s="155">
        <v>1140.4231</v>
      </c>
      <c r="K27" s="156">
        <f t="shared" si="12"/>
        <v>-605.86609999999996</v>
      </c>
      <c r="L27" s="157"/>
      <c r="M27" s="175">
        <v>116.36065912139</v>
      </c>
      <c r="N27" s="158"/>
      <c r="O27" s="159"/>
      <c r="P27" s="160"/>
      <c r="Q27" s="154">
        <f t="shared" si="13"/>
        <v>116.36065912139</v>
      </c>
      <c r="R27" s="161">
        <f t="shared" si="14"/>
        <v>1140.4231</v>
      </c>
      <c r="S27" s="161">
        <f t="shared" si="10"/>
        <v>374.30105301302251</v>
      </c>
      <c r="T27" s="156">
        <f t="shared" si="15"/>
        <v>-489.50544087860999</v>
      </c>
      <c r="U27" s="138"/>
      <c r="W27" s="162" t="str">
        <f t="shared" si="16"/>
        <v>2043-44</v>
      </c>
      <c r="X27" s="193">
        <f t="shared" si="6"/>
        <v>315.60000000000002</v>
      </c>
      <c r="Y27" s="165">
        <f>'RNG by Scenario'!P34</f>
        <v>2.904109589041096</v>
      </c>
      <c r="Z27" s="165">
        <f>'RNG by Scenario'!Q34</f>
        <v>3.7205479452054795</v>
      </c>
      <c r="AA27" s="165"/>
      <c r="AB27" s="165"/>
      <c r="AC27" s="165">
        <f>'RNG by Scenario'!T34</f>
        <v>4.6575342465753424</v>
      </c>
      <c r="AD27" s="165"/>
      <c r="AE27" s="165">
        <f>'RNG by Scenario'!V35</f>
        <v>1.9178082191780821</v>
      </c>
      <c r="AF27" s="162">
        <v>4.74</v>
      </c>
      <c r="AG27" s="162">
        <v>4.74</v>
      </c>
      <c r="AH27" s="162">
        <v>4.74</v>
      </c>
      <c r="AI27" s="162">
        <f t="shared" si="11"/>
        <v>14.22</v>
      </c>
      <c r="AJ27" s="162">
        <v>30</v>
      </c>
      <c r="AK27" s="162">
        <v>15</v>
      </c>
      <c r="AL27" s="162">
        <v>20</v>
      </c>
      <c r="AM27" s="162">
        <v>59</v>
      </c>
      <c r="AN27" s="162"/>
      <c r="AO27" s="162">
        <v>60</v>
      </c>
      <c r="AP27" s="162">
        <v>10</v>
      </c>
      <c r="AQ27" s="162">
        <v>8</v>
      </c>
      <c r="AR27" s="162">
        <v>49</v>
      </c>
      <c r="AS27" s="162">
        <v>2</v>
      </c>
      <c r="AT27" s="162">
        <f t="shared" si="9"/>
        <v>208</v>
      </c>
      <c r="AU27" s="167">
        <v>654.23581233772416</v>
      </c>
      <c r="AV27" s="168">
        <v>111.88623464925328</v>
      </c>
      <c r="AW27" s="169"/>
      <c r="AX27" s="170"/>
      <c r="BA27" s="129"/>
      <c r="BB27" s="155"/>
      <c r="BC27" s="161"/>
      <c r="BD27" s="155"/>
      <c r="BE27" s="150"/>
      <c r="BI27" s="129"/>
      <c r="BJ27" s="86"/>
    </row>
    <row r="28" spans="1:62" x14ac:dyDescent="0.25">
      <c r="A28" s="150"/>
      <c r="B28" s="16" t="s">
        <v>39</v>
      </c>
      <c r="C28" s="17"/>
      <c r="D28" s="151">
        <v>0</v>
      </c>
      <c r="E28" s="151">
        <f t="shared" si="7"/>
        <v>532.91</v>
      </c>
      <c r="F28" s="151">
        <v>447.05700000000002</v>
      </c>
      <c r="G28" s="152">
        <v>2.5</v>
      </c>
      <c r="H28" s="153">
        <v>85</v>
      </c>
      <c r="I28" s="154">
        <f t="shared" si="8"/>
        <v>534.55700000000002</v>
      </c>
      <c r="J28" s="155">
        <v>1146.87691</v>
      </c>
      <c r="K28" s="156">
        <f t="shared" si="12"/>
        <v>-612.31990999999994</v>
      </c>
      <c r="L28" s="157"/>
      <c r="M28" s="175">
        <v>121.039833933344</v>
      </c>
      <c r="N28" s="158"/>
      <c r="O28" s="159"/>
      <c r="P28" s="160"/>
      <c r="Q28" s="154">
        <f t="shared" si="13"/>
        <v>121.039833933344</v>
      </c>
      <c r="R28" s="161">
        <f t="shared" si="14"/>
        <v>1146.87691</v>
      </c>
      <c r="S28" s="161">
        <f t="shared" si="10"/>
        <v>338.1173080134364</v>
      </c>
      <c r="T28" s="156">
        <f t="shared" si="15"/>
        <v>-491.28007606665597</v>
      </c>
      <c r="U28" s="138"/>
      <c r="W28" s="162" t="str">
        <f t="shared" si="16"/>
        <v>2044-45</v>
      </c>
      <c r="X28" s="193">
        <f t="shared" si="6"/>
        <v>315.60000000000002</v>
      </c>
      <c r="Y28" s="165">
        <f>'RNG by Scenario'!P35</f>
        <v>2.7671232876712328</v>
      </c>
      <c r="Z28" s="165">
        <f>'RNG by Scenario'!Q35</f>
        <v>3.8027397260273976</v>
      </c>
      <c r="AA28" s="165"/>
      <c r="AB28" s="165"/>
      <c r="AC28" s="165">
        <f>'RNG by Scenario'!T35</f>
        <v>4.9315068493150687</v>
      </c>
      <c r="AD28" s="165"/>
      <c r="AE28" s="165">
        <f>'RNG by Scenario'!V36</f>
        <v>1.9178082191780821</v>
      </c>
      <c r="AF28" s="162">
        <v>4.74</v>
      </c>
      <c r="AG28" s="162">
        <v>4.74</v>
      </c>
      <c r="AH28" s="162">
        <v>4.74</v>
      </c>
      <c r="AI28" s="162">
        <f t="shared" si="11"/>
        <v>14.22</v>
      </c>
      <c r="AJ28" s="162">
        <v>30</v>
      </c>
      <c r="AK28" s="162">
        <v>15</v>
      </c>
      <c r="AL28" s="162">
        <v>20</v>
      </c>
      <c r="AM28" s="162">
        <v>59</v>
      </c>
      <c r="AN28" s="162"/>
      <c r="AO28" s="162">
        <v>60</v>
      </c>
      <c r="AP28" s="162">
        <v>10</v>
      </c>
      <c r="AQ28" s="162">
        <v>8</v>
      </c>
      <c r="AR28" s="162">
        <v>49</v>
      </c>
      <c r="AS28" s="162">
        <v>2</v>
      </c>
      <c r="AT28" s="162">
        <f t="shared" si="9"/>
        <v>208</v>
      </c>
      <c r="AU28" s="167">
        <v>694.49326492494345</v>
      </c>
      <c r="AV28" s="168">
        <v>114.26633706161999</v>
      </c>
      <c r="AW28" s="169"/>
      <c r="AX28" s="170"/>
      <c r="BA28" s="129"/>
      <c r="BB28" s="155"/>
      <c r="BC28" s="161"/>
      <c r="BD28" s="155"/>
      <c r="BE28" s="150"/>
      <c r="BI28" s="129"/>
      <c r="BJ28" s="86"/>
    </row>
    <row r="29" spans="1:62" x14ac:dyDescent="0.25">
      <c r="A29" s="150"/>
      <c r="B29" s="16" t="s">
        <v>40</v>
      </c>
      <c r="C29" s="17"/>
      <c r="D29" s="151">
        <v>0</v>
      </c>
      <c r="E29" s="151">
        <f t="shared" si="7"/>
        <v>532.91</v>
      </c>
      <c r="F29" s="151">
        <v>447.05700000000002</v>
      </c>
      <c r="G29" s="152">
        <v>2.5</v>
      </c>
      <c r="H29" s="153">
        <v>85</v>
      </c>
      <c r="I29" s="154">
        <f t="shared" si="8"/>
        <v>534.55700000000002</v>
      </c>
      <c r="J29" s="155">
        <v>1155.0855800000002</v>
      </c>
      <c r="K29" s="156">
        <f t="shared" si="12"/>
        <v>-620.52858000000015</v>
      </c>
      <c r="L29" s="157"/>
      <c r="M29" s="175">
        <v>125.719008745298</v>
      </c>
      <c r="N29" s="158"/>
      <c r="O29" s="159"/>
      <c r="P29" s="160"/>
      <c r="Q29" s="154">
        <f t="shared" si="13"/>
        <v>125.719008745298</v>
      </c>
      <c r="R29" s="161">
        <f t="shared" si="14"/>
        <v>1155.0855800000002</v>
      </c>
      <c r="S29" s="161">
        <f t="shared" si="10"/>
        <v>317.63216739343591</v>
      </c>
      <c r="T29" s="156">
        <f t="shared" si="15"/>
        <v>-494.80957125470218</v>
      </c>
      <c r="U29" s="138"/>
      <c r="W29" s="162" t="str">
        <f t="shared" si="16"/>
        <v>2045-46</v>
      </c>
      <c r="X29" s="193">
        <f t="shared" si="6"/>
        <v>315.60000000000002</v>
      </c>
      <c r="Y29" s="165">
        <f>'RNG by Scenario'!P36</f>
        <v>2.6301369863013697</v>
      </c>
      <c r="Z29" s="165">
        <f>'RNG by Scenario'!Q36</f>
        <v>3.4219178082191779</v>
      </c>
      <c r="AA29" s="165"/>
      <c r="AB29" s="165"/>
      <c r="AC29" s="165">
        <f>'RNG by Scenario'!T36</f>
        <v>5.2054794520547949</v>
      </c>
      <c r="AD29" s="165"/>
      <c r="AE29" s="165">
        <f>'RNG by Scenario'!V37</f>
        <v>2.1917808219178081</v>
      </c>
      <c r="AF29" s="162">
        <v>4.74</v>
      </c>
      <c r="AG29" s="162">
        <v>4.74</v>
      </c>
      <c r="AH29" s="162">
        <v>4.74</v>
      </c>
      <c r="AI29" s="162">
        <f t="shared" si="11"/>
        <v>14.22</v>
      </c>
      <c r="AJ29" s="162">
        <v>30</v>
      </c>
      <c r="AK29" s="162">
        <v>15</v>
      </c>
      <c r="AL29" s="162">
        <v>20</v>
      </c>
      <c r="AM29" s="162">
        <v>59</v>
      </c>
      <c r="AN29" s="162"/>
      <c r="AO29" s="162">
        <v>60</v>
      </c>
      <c r="AP29" s="162">
        <v>10</v>
      </c>
      <c r="AQ29" s="162">
        <v>8</v>
      </c>
      <c r="AR29" s="162">
        <v>49</v>
      </c>
      <c r="AS29" s="162">
        <v>2</v>
      </c>
      <c r="AT29" s="162">
        <f t="shared" si="9"/>
        <v>208</v>
      </c>
      <c r="AU29" s="167">
        <v>722.40555704006431</v>
      </c>
      <c r="AV29" s="168">
        <v>115.04785556649989</v>
      </c>
      <c r="AW29" s="169"/>
      <c r="AX29" s="170"/>
      <c r="BA29" s="129"/>
      <c r="BB29" s="155"/>
      <c r="BC29" s="161"/>
      <c r="BD29" s="155"/>
      <c r="BE29" s="150"/>
      <c r="BI29" s="129"/>
      <c r="BJ29" s="86"/>
    </row>
    <row r="30" spans="1:62" x14ac:dyDescent="0.25">
      <c r="A30" s="150"/>
      <c r="B30" s="16" t="s">
        <v>42</v>
      </c>
      <c r="C30" s="17"/>
      <c r="D30" s="151">
        <v>0</v>
      </c>
      <c r="E30" s="151">
        <f t="shared" si="7"/>
        <v>532.91</v>
      </c>
      <c r="F30" s="151">
        <v>447.05700000000002</v>
      </c>
      <c r="G30" s="152">
        <v>2.5</v>
      </c>
      <c r="H30" s="153">
        <v>85</v>
      </c>
      <c r="I30" s="154">
        <f t="shared" si="8"/>
        <v>534.55700000000002</v>
      </c>
      <c r="J30" s="155">
        <v>1162.3530800000001</v>
      </c>
      <c r="K30" s="156">
        <f t="shared" si="12"/>
        <v>-627.79608000000007</v>
      </c>
      <c r="L30" s="157"/>
      <c r="M30" s="175">
        <v>130.39818355725299</v>
      </c>
      <c r="N30" s="158"/>
      <c r="O30" s="159"/>
      <c r="P30" s="160"/>
      <c r="Q30" s="154">
        <f t="shared" si="13"/>
        <v>130.39818355725299</v>
      </c>
      <c r="R30" s="161">
        <f t="shared" si="14"/>
        <v>1162.3530800000001</v>
      </c>
      <c r="S30" s="161">
        <f t="shared" si="10"/>
        <v>295.41624579305005</v>
      </c>
      <c r="T30" s="156">
        <f t="shared" si="15"/>
        <v>-497.39789644274708</v>
      </c>
      <c r="U30" s="138"/>
      <c r="W30" s="162" t="str">
        <f t="shared" si="16"/>
        <v>2046-47</v>
      </c>
      <c r="X30" s="193">
        <f t="shared" si="6"/>
        <v>361.6</v>
      </c>
      <c r="Y30" s="165">
        <f>'RNG by Scenario'!P37</f>
        <v>2.493150684931507</v>
      </c>
      <c r="Z30" s="165">
        <f>'RNG by Scenario'!Q37</f>
        <v>3.0794520547945203</v>
      </c>
      <c r="AA30" s="165"/>
      <c r="AB30" s="165"/>
      <c r="AC30" s="165">
        <f>'RNG by Scenario'!T37</f>
        <v>5.7534246575342465</v>
      </c>
      <c r="AD30" s="165"/>
      <c r="AE30" s="165">
        <f>'RNG by Scenario'!V38</f>
        <v>2.1917808219178081</v>
      </c>
      <c r="AF30" s="162">
        <v>4.74</v>
      </c>
      <c r="AG30" s="162">
        <v>4.74</v>
      </c>
      <c r="AH30" s="162">
        <v>4.74</v>
      </c>
      <c r="AI30" s="162">
        <f t="shared" si="11"/>
        <v>14.22</v>
      </c>
      <c r="AJ30" s="162">
        <v>30</v>
      </c>
      <c r="AK30" s="162">
        <v>15</v>
      </c>
      <c r="AL30" s="162">
        <v>20</v>
      </c>
      <c r="AM30" s="162">
        <v>59</v>
      </c>
      <c r="AN30" s="162"/>
      <c r="AO30" s="162">
        <v>14</v>
      </c>
      <c r="AP30" s="162">
        <v>10</v>
      </c>
      <c r="AQ30" s="162">
        <v>8</v>
      </c>
      <c r="AR30" s="162">
        <v>49</v>
      </c>
      <c r="AS30" s="162">
        <v>2</v>
      </c>
      <c r="AT30" s="162">
        <f t="shared" si="9"/>
        <v>162</v>
      </c>
      <c r="AU30" s="167">
        <v>751.09224309048057</v>
      </c>
      <c r="AV30" s="168">
        <v>115.8445911164694</v>
      </c>
      <c r="AW30" s="169"/>
      <c r="AX30" s="170"/>
      <c r="BA30" s="129"/>
      <c r="BB30" s="155"/>
      <c r="BC30" s="161"/>
      <c r="BD30" s="155"/>
      <c r="BE30" s="150"/>
      <c r="BI30" s="129"/>
      <c r="BJ30" s="86"/>
    </row>
    <row r="31" spans="1:62" x14ac:dyDescent="0.25">
      <c r="A31" s="150"/>
      <c r="B31" s="16" t="s">
        <v>43</v>
      </c>
      <c r="C31" s="17"/>
      <c r="D31" s="151">
        <v>0</v>
      </c>
      <c r="E31" s="151">
        <f t="shared" si="7"/>
        <v>532.91</v>
      </c>
      <c r="F31" s="151">
        <v>447.05700000000002</v>
      </c>
      <c r="G31" s="152">
        <v>2.5</v>
      </c>
      <c r="H31" s="153">
        <v>85</v>
      </c>
      <c r="I31" s="154">
        <f t="shared" si="8"/>
        <v>534.55700000000002</v>
      </c>
      <c r="J31" s="155">
        <v>1169.36942</v>
      </c>
      <c r="K31" s="156">
        <f t="shared" si="12"/>
        <v>-634.81241999999997</v>
      </c>
      <c r="L31" s="157"/>
      <c r="M31" s="175">
        <v>135.07735836920699</v>
      </c>
      <c r="N31" s="158"/>
      <c r="O31" s="159"/>
      <c r="P31" s="160"/>
      <c r="Q31" s="154">
        <f t="shared" si="13"/>
        <v>135.07735836920699</v>
      </c>
      <c r="R31" s="161">
        <f t="shared" si="14"/>
        <v>1169.36942</v>
      </c>
      <c r="S31" s="161">
        <f t="shared" si="10"/>
        <v>279.90914809378341</v>
      </c>
      <c r="T31" s="156">
        <f t="shared" si="15"/>
        <v>-499.73506163079298</v>
      </c>
      <c r="U31" s="138"/>
      <c r="W31" s="162" t="str">
        <f t="shared" si="16"/>
        <v>2047-48</v>
      </c>
      <c r="X31" s="193">
        <f t="shared" si="6"/>
        <v>361.6</v>
      </c>
      <c r="Y31" s="165">
        <f>'RNG by Scenario'!P38</f>
        <v>2.3561643835616439</v>
      </c>
      <c r="Z31" s="165">
        <f>'RNG by Scenario'!Q38</f>
        <v>2.7726027397260271</v>
      </c>
      <c r="AA31" s="165"/>
      <c r="AB31" s="165"/>
      <c r="AC31" s="165">
        <f>'RNG by Scenario'!T38</f>
        <v>5.4794520547945202</v>
      </c>
      <c r="AD31" s="165"/>
      <c r="AE31" s="165">
        <f>'RNG by Scenario'!V39</f>
        <v>2.1917808219178081</v>
      </c>
      <c r="AF31" s="162">
        <v>4.74</v>
      </c>
      <c r="AG31" s="162">
        <v>4.74</v>
      </c>
      <c r="AH31" s="162">
        <v>4.74</v>
      </c>
      <c r="AI31" s="162">
        <f t="shared" si="11"/>
        <v>14.22</v>
      </c>
      <c r="AJ31" s="162">
        <v>30</v>
      </c>
      <c r="AK31" s="162">
        <v>15</v>
      </c>
      <c r="AL31" s="162">
        <v>20</v>
      </c>
      <c r="AM31" s="162">
        <v>59</v>
      </c>
      <c r="AN31" s="162"/>
      <c r="AO31" s="162">
        <v>14</v>
      </c>
      <c r="AP31" s="162">
        <v>10</v>
      </c>
      <c r="AQ31" s="162">
        <v>8</v>
      </c>
      <c r="AR31" s="162">
        <v>49</v>
      </c>
      <c r="AS31" s="162">
        <v>2</v>
      </c>
      <c r="AT31" s="162">
        <f t="shared" si="9"/>
        <v>162</v>
      </c>
      <c r="AU31" s="167">
        <v>773.94364321231274</v>
      </c>
      <c r="AV31" s="168">
        <v>115.5166286939039</v>
      </c>
      <c r="AW31" s="169"/>
      <c r="AX31" s="170"/>
      <c r="BA31" s="129"/>
      <c r="BB31" s="155"/>
      <c r="BC31" s="161"/>
      <c r="BD31" s="155"/>
      <c r="BE31" s="150"/>
      <c r="BI31" s="129"/>
      <c r="BJ31" s="86"/>
    </row>
    <row r="32" spans="1:62" x14ac:dyDescent="0.25">
      <c r="A32" s="150"/>
      <c r="B32" s="16" t="s">
        <v>44</v>
      </c>
      <c r="C32" s="17"/>
      <c r="D32" s="151">
        <v>0</v>
      </c>
      <c r="E32" s="151">
        <f t="shared" si="7"/>
        <v>532.91</v>
      </c>
      <c r="F32" s="151">
        <v>447.05700000000002</v>
      </c>
      <c r="G32" s="152">
        <v>2.5</v>
      </c>
      <c r="H32" s="153">
        <v>85</v>
      </c>
      <c r="I32" s="154">
        <f t="shared" si="8"/>
        <v>534.55700000000002</v>
      </c>
      <c r="J32" s="155">
        <v>1175.3373799999999</v>
      </c>
      <c r="K32" s="156">
        <f t="shared" si="12"/>
        <v>-640.78037999999992</v>
      </c>
      <c r="L32" s="157"/>
      <c r="M32" s="175">
        <v>139.75653318116099</v>
      </c>
      <c r="N32" s="158"/>
      <c r="O32" s="159"/>
      <c r="P32" s="160"/>
      <c r="Q32" s="154">
        <f t="shared" si="13"/>
        <v>139.75653318116099</v>
      </c>
      <c r="R32" s="161">
        <f t="shared" si="14"/>
        <v>1175.3373799999999</v>
      </c>
      <c r="S32" s="161">
        <f t="shared" si="10"/>
        <v>258.44853498537964</v>
      </c>
      <c r="T32" s="156">
        <f t="shared" si="15"/>
        <v>-501.02384681883893</v>
      </c>
      <c r="U32" s="138"/>
      <c r="W32" s="162" t="str">
        <f t="shared" si="16"/>
        <v>2048-49</v>
      </c>
      <c r="X32" s="193">
        <f t="shared" si="6"/>
        <v>361.6</v>
      </c>
      <c r="Y32" s="165">
        <f>'RNG by Scenario'!P39</f>
        <v>2.2465753424657531</v>
      </c>
      <c r="Z32" s="165">
        <f>'RNG by Scenario'!Q39</f>
        <v>2.493150684931507</v>
      </c>
      <c r="AA32" s="165"/>
      <c r="AB32" s="165"/>
      <c r="AC32" s="165">
        <f>'RNG by Scenario'!T39</f>
        <v>6.0273972602739727</v>
      </c>
      <c r="AD32" s="165"/>
      <c r="AE32" s="165">
        <f>'RNG by Scenario'!V40</f>
        <v>2.1917808219178081</v>
      </c>
      <c r="AF32" s="162">
        <v>4.74</v>
      </c>
      <c r="AG32" s="162">
        <v>4.74</v>
      </c>
      <c r="AH32" s="162">
        <v>4.74</v>
      </c>
      <c r="AI32" s="162">
        <f t="shared" si="11"/>
        <v>14.22</v>
      </c>
      <c r="AJ32" s="162">
        <v>30</v>
      </c>
      <c r="AK32" s="162">
        <v>15</v>
      </c>
      <c r="AL32" s="162">
        <v>20</v>
      </c>
      <c r="AM32" s="162">
        <v>59</v>
      </c>
      <c r="AN32" s="162"/>
      <c r="AO32" s="162">
        <v>14</v>
      </c>
      <c r="AP32" s="162">
        <v>10</v>
      </c>
      <c r="AQ32" s="162">
        <v>8</v>
      </c>
      <c r="AR32" s="162">
        <v>49</v>
      </c>
      <c r="AS32" s="162">
        <v>2</v>
      </c>
      <c r="AT32" s="162">
        <f t="shared" si="9"/>
        <v>162</v>
      </c>
      <c r="AU32" s="167">
        <v>801.21890432863779</v>
      </c>
      <c r="AV32" s="168">
        <v>115.66994068598247</v>
      </c>
      <c r="AW32" s="169"/>
      <c r="AX32" s="170"/>
      <c r="BA32" s="129"/>
      <c r="BB32" s="155"/>
      <c r="BC32" s="161"/>
      <c r="BD32" s="155"/>
      <c r="BE32" s="150"/>
      <c r="BI32" s="129"/>
      <c r="BJ32" s="86"/>
    </row>
    <row r="33" spans="1:66" x14ac:dyDescent="0.25">
      <c r="A33" s="150"/>
      <c r="B33" s="16" t="s">
        <v>45</v>
      </c>
      <c r="C33" s="17"/>
      <c r="D33" s="151">
        <v>0</v>
      </c>
      <c r="E33" s="151">
        <f t="shared" si="7"/>
        <v>532.91</v>
      </c>
      <c r="F33" s="151">
        <v>447.05700000000002</v>
      </c>
      <c r="G33" s="152">
        <v>2.5</v>
      </c>
      <c r="H33" s="153">
        <v>85</v>
      </c>
      <c r="I33" s="154">
        <f t="shared" si="8"/>
        <v>534.55700000000002</v>
      </c>
      <c r="J33" s="155">
        <v>1182.8938000000001</v>
      </c>
      <c r="K33" s="156">
        <f t="shared" si="12"/>
        <v>-648.33680000000004</v>
      </c>
      <c r="L33" s="157"/>
      <c r="M33" s="175">
        <v>144.43570799311601</v>
      </c>
      <c r="N33" s="158"/>
      <c r="O33" s="159"/>
      <c r="P33" s="160"/>
      <c r="Q33" s="154">
        <f t="shared" si="13"/>
        <v>144.43570799311601</v>
      </c>
      <c r="R33" s="161">
        <f t="shared" si="14"/>
        <v>1182.8938000000001</v>
      </c>
      <c r="S33" s="161">
        <f t="shared" si="10"/>
        <v>250.15142958024899</v>
      </c>
      <c r="T33" s="156">
        <f t="shared" si="15"/>
        <v>-503.90109200688403</v>
      </c>
      <c r="U33" s="138"/>
      <c r="W33" s="162" t="str">
        <f t="shared" si="16"/>
        <v>2049-50</v>
      </c>
      <c r="X33" s="193">
        <f t="shared" si="6"/>
        <v>361.6</v>
      </c>
      <c r="Y33" s="165">
        <f>'RNG by Scenario'!P40</f>
        <v>2.1369863013698631</v>
      </c>
      <c r="Z33" s="165">
        <f>'RNG by Scenario'!Q40</f>
        <v>2.2438356164383562</v>
      </c>
      <c r="AA33" s="165"/>
      <c r="AB33" s="165"/>
      <c r="AC33" s="165">
        <f>'RNG by Scenario'!T40</f>
        <v>5.7534246575342465</v>
      </c>
      <c r="AD33" s="165"/>
      <c r="AE33" s="165">
        <f>'RNG by Scenario'!V41</f>
        <v>2.4657534246575343</v>
      </c>
      <c r="AF33" s="162">
        <v>4.74</v>
      </c>
      <c r="AG33" s="162">
        <v>4.74</v>
      </c>
      <c r="AH33" s="162">
        <v>4.74</v>
      </c>
      <c r="AI33" s="162">
        <f t="shared" si="11"/>
        <v>14.22</v>
      </c>
      <c r="AJ33" s="162">
        <v>30</v>
      </c>
      <c r="AK33" s="162">
        <v>15</v>
      </c>
      <c r="AL33" s="162">
        <v>20</v>
      </c>
      <c r="AM33" s="162">
        <v>59</v>
      </c>
      <c r="AN33" s="162"/>
      <c r="AO33" s="162">
        <v>14</v>
      </c>
      <c r="AP33" s="162">
        <v>10</v>
      </c>
      <c r="AQ33" s="162">
        <v>8</v>
      </c>
      <c r="AR33" s="162">
        <v>49</v>
      </c>
      <c r="AS33" s="162">
        <v>2</v>
      </c>
      <c r="AT33" s="162">
        <f t="shared" si="9"/>
        <v>162</v>
      </c>
      <c r="AU33" s="167">
        <v>817.76468156792066</v>
      </c>
      <c r="AV33" s="168">
        <v>114.97768885183035</v>
      </c>
      <c r="AW33" s="169"/>
      <c r="AX33" s="170"/>
      <c r="BA33" s="129"/>
      <c r="BB33" s="155"/>
      <c r="BC33" s="161"/>
      <c r="BD33" s="155"/>
      <c r="BE33" s="150"/>
      <c r="BI33" s="129"/>
      <c r="BJ33" s="86"/>
    </row>
    <row r="34" spans="1:66" x14ac:dyDescent="0.25">
      <c r="A34" s="150"/>
      <c r="B34" s="16" t="s">
        <v>46</v>
      </c>
      <c r="C34" s="17"/>
      <c r="D34" s="151">
        <v>0</v>
      </c>
      <c r="E34" s="151">
        <f t="shared" si="7"/>
        <v>532.91</v>
      </c>
      <c r="F34" s="151">
        <v>447.05700000000002</v>
      </c>
      <c r="G34" s="152">
        <v>2.5</v>
      </c>
      <c r="H34" s="153">
        <v>85</v>
      </c>
      <c r="I34" s="154">
        <f>SUM(D34,F34:H34)</f>
        <v>534.55700000000002</v>
      </c>
      <c r="J34" s="155">
        <v>1189.35995</v>
      </c>
      <c r="K34" s="156">
        <f t="shared" si="12"/>
        <v>-654.80295000000001</v>
      </c>
      <c r="L34" s="157"/>
      <c r="M34" s="175">
        <v>149.11488280507001</v>
      </c>
      <c r="N34" s="158"/>
      <c r="O34" s="159"/>
      <c r="P34" s="160"/>
      <c r="Q34" s="154">
        <f t="shared" si="13"/>
        <v>149.11488280507001</v>
      </c>
      <c r="R34" s="161">
        <f t="shared" si="14"/>
        <v>1189.35995</v>
      </c>
      <c r="S34" s="161">
        <f t="shared" si="10"/>
        <v>240.64999800377882</v>
      </c>
      <c r="T34" s="156">
        <f t="shared" si="15"/>
        <v>-505.68806719493</v>
      </c>
      <c r="U34" s="138"/>
      <c r="W34" s="162" t="str">
        <f t="shared" si="16"/>
        <v>2050-51</v>
      </c>
      <c r="X34" s="193">
        <f t="shared" si="6"/>
        <v>371.6</v>
      </c>
      <c r="Y34" s="165">
        <f>'RNG by Scenario'!P41</f>
        <v>2.0273972602739727</v>
      </c>
      <c r="Z34" s="165">
        <f>'RNG by Scenario'!Q41</f>
        <v>2.0191780821917806</v>
      </c>
      <c r="AA34" s="165"/>
      <c r="AB34" s="165"/>
      <c r="AC34" s="165">
        <f>'RNG by Scenario'!T41</f>
        <v>6.3013698630136989</v>
      </c>
      <c r="AD34" s="165"/>
      <c r="AE34" s="165">
        <f>'RNG by Scenario'!V42</f>
        <v>2.4657534246575343</v>
      </c>
      <c r="AF34" s="162">
        <v>4.74</v>
      </c>
      <c r="AG34" s="164">
        <v>4.74</v>
      </c>
      <c r="AH34" s="164">
        <v>4.74</v>
      </c>
      <c r="AI34" s="162">
        <f t="shared" si="11"/>
        <v>14.22</v>
      </c>
      <c r="AJ34" s="162">
        <v>30</v>
      </c>
      <c r="AK34" s="162">
        <v>15</v>
      </c>
      <c r="AL34" s="162">
        <v>20</v>
      </c>
      <c r="AM34" s="162">
        <v>59</v>
      </c>
      <c r="AN34" s="162"/>
      <c r="AO34" s="162">
        <v>4</v>
      </c>
      <c r="AP34" s="162">
        <v>10</v>
      </c>
      <c r="AQ34" s="162">
        <v>8</v>
      </c>
      <c r="AR34" s="162">
        <v>49</v>
      </c>
      <c r="AS34" s="162">
        <v>2</v>
      </c>
      <c r="AT34" s="162">
        <f t="shared" si="9"/>
        <v>152</v>
      </c>
      <c r="AU34" s="167">
        <v>834.47998710321508</v>
      </c>
      <c r="AV34" s="168">
        <v>114.2299648930062</v>
      </c>
      <c r="AW34" s="169"/>
      <c r="AX34" s="170"/>
      <c r="BA34" s="129"/>
      <c r="BB34" s="155"/>
      <c r="BC34" s="161"/>
      <c r="BD34" s="155"/>
      <c r="BE34" s="150"/>
      <c r="BJ34" s="86"/>
    </row>
    <row r="35" spans="1:66" x14ac:dyDescent="0.25">
      <c r="C35" s="16"/>
      <c r="AX35" s="170"/>
      <c r="BC35" s="169"/>
      <c r="BD35" s="154"/>
      <c r="BF35" s="150"/>
      <c r="BI35" s="133"/>
      <c r="BJ35" s="86"/>
      <c r="BL35" s="176"/>
      <c r="BM35" s="177"/>
      <c r="BN35" s="129"/>
    </row>
    <row r="36" spans="1:66" x14ac:dyDescent="0.25">
      <c r="B36" s="18" t="s">
        <v>31</v>
      </c>
      <c r="C36" s="113"/>
      <c r="D36" s="113"/>
      <c r="E36" s="178"/>
      <c r="F36" s="113"/>
      <c r="G36" s="18"/>
      <c r="H36" s="18"/>
      <c r="I36" s="154"/>
      <c r="J36" s="113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66"/>
      <c r="X36" s="66"/>
      <c r="Y36" s="170"/>
      <c r="Z36" s="170"/>
      <c r="AA36" s="170"/>
      <c r="AB36" s="170"/>
      <c r="AC36" s="170"/>
      <c r="AD36" s="170"/>
      <c r="AE36" s="179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66"/>
      <c r="AV36" s="66"/>
      <c r="AW36" s="66"/>
      <c r="AX36" s="170"/>
      <c r="AY36" s="66"/>
      <c r="AZ36" s="180"/>
      <c r="BA36" s="66"/>
      <c r="BB36" s="170"/>
      <c r="BC36" s="169"/>
      <c r="BD36" s="66"/>
      <c r="BF36" s="181"/>
      <c r="BI36" s="133"/>
      <c r="BJ36" s="86"/>
      <c r="BL36" s="176"/>
    </row>
    <row r="37" spans="1:66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6"/>
      <c r="X37" s="66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66"/>
      <c r="AV37" s="66"/>
      <c r="AW37" s="66"/>
      <c r="AX37" s="170"/>
      <c r="AY37" s="66"/>
      <c r="AZ37" s="180"/>
      <c r="BA37" s="66"/>
      <c r="BB37" s="170"/>
      <c r="BC37" s="169"/>
      <c r="BD37" s="66"/>
      <c r="BI37" s="133"/>
      <c r="BJ37" s="86"/>
    </row>
    <row r="38" spans="1:66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66"/>
      <c r="X38" s="66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66"/>
      <c r="AV38" s="66"/>
      <c r="AW38" s="66"/>
      <c r="AX38" s="66"/>
      <c r="AY38" s="66"/>
      <c r="AZ38" s="180"/>
      <c r="BA38" s="66"/>
      <c r="BB38" s="170"/>
      <c r="BC38" s="169"/>
      <c r="BD38" s="169"/>
      <c r="BI38" s="133"/>
      <c r="BJ38" s="86"/>
    </row>
    <row r="39" spans="1:66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66"/>
      <c r="X39" s="66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66"/>
      <c r="AV39" s="66"/>
      <c r="AW39" s="66"/>
      <c r="AX39" s="66"/>
      <c r="AY39" s="66"/>
      <c r="AZ39" s="180"/>
      <c r="BA39" s="66"/>
      <c r="BB39" s="170"/>
      <c r="BC39" s="169"/>
      <c r="BD39" s="169"/>
      <c r="BI39" s="133"/>
      <c r="BJ39" s="86"/>
    </row>
    <row r="40" spans="1:66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66"/>
      <c r="X40" s="66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66"/>
      <c r="AV40" s="66"/>
      <c r="AW40" s="66"/>
      <c r="AX40" s="66"/>
      <c r="AY40" s="66"/>
      <c r="AZ40" s="180"/>
      <c r="BA40" s="66"/>
      <c r="BB40" s="170"/>
      <c r="BC40" s="169"/>
      <c r="BD40" s="169"/>
      <c r="BI40" s="133"/>
      <c r="BJ40" s="86"/>
    </row>
    <row r="41" spans="1:66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66"/>
      <c r="X41" s="66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66"/>
      <c r="AV41" s="66"/>
      <c r="AW41" s="66"/>
      <c r="AX41" s="66"/>
      <c r="AY41" s="66"/>
      <c r="AZ41" s="180"/>
      <c r="BA41" s="66"/>
      <c r="BB41" s="170"/>
      <c r="BC41" s="169"/>
      <c r="BD41" s="169"/>
      <c r="BI41" s="133"/>
      <c r="BJ41" s="86"/>
    </row>
    <row r="42" spans="1:66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66"/>
      <c r="X42" s="66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66"/>
      <c r="AV42" s="66"/>
      <c r="AW42" s="66"/>
      <c r="AX42" s="66"/>
      <c r="AY42" s="66"/>
      <c r="AZ42" s="180"/>
      <c r="BA42" s="66"/>
      <c r="BB42" s="170"/>
      <c r="BC42" s="169"/>
      <c r="BD42" s="169"/>
      <c r="BI42" s="133"/>
      <c r="BJ42" s="86"/>
    </row>
    <row r="43" spans="1:66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66"/>
      <c r="X43" s="66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66"/>
      <c r="AV43" s="66"/>
      <c r="AW43" s="66"/>
      <c r="AX43" s="66"/>
      <c r="AY43" s="66"/>
      <c r="AZ43" s="180"/>
      <c r="BA43" s="66"/>
      <c r="BB43" s="170"/>
      <c r="BC43" s="169"/>
      <c r="BD43" s="169"/>
      <c r="BI43" s="133"/>
      <c r="BJ43" s="86"/>
    </row>
    <row r="44" spans="1:66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66"/>
      <c r="X44" s="66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66"/>
      <c r="AV44" s="66"/>
      <c r="AW44" s="66"/>
      <c r="AX44" s="66"/>
      <c r="AY44" s="66"/>
      <c r="AZ44" s="180"/>
      <c r="BA44" s="66"/>
      <c r="BB44" s="170"/>
      <c r="BC44" s="169"/>
      <c r="BD44" s="169"/>
      <c r="BI44" s="133"/>
      <c r="BJ44" s="86"/>
    </row>
    <row r="45" spans="1:66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66"/>
      <c r="X45" s="66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66"/>
      <c r="AV45" s="66"/>
      <c r="AW45" s="66"/>
      <c r="AX45" s="66"/>
      <c r="AY45" s="66"/>
      <c r="AZ45" s="180"/>
      <c r="BA45" s="66"/>
      <c r="BB45" s="170"/>
      <c r="BC45" s="169"/>
      <c r="BD45" s="169"/>
      <c r="BI45" s="133"/>
      <c r="BJ45" s="86"/>
    </row>
    <row r="46" spans="1:66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66"/>
      <c r="X46" s="66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66"/>
      <c r="AV46" s="66"/>
      <c r="AW46" s="66"/>
      <c r="AX46" s="66"/>
      <c r="AY46" s="66"/>
      <c r="AZ46" s="180"/>
      <c r="BA46" s="66"/>
      <c r="BB46" s="170"/>
      <c r="BC46" s="169"/>
      <c r="BD46" s="169"/>
      <c r="BI46" s="133"/>
      <c r="BJ46" s="86"/>
    </row>
    <row r="47" spans="1:66" x14ac:dyDescent="0.25">
      <c r="I47" s="113"/>
      <c r="J47" s="182"/>
      <c r="K47" s="183"/>
      <c r="M47" s="183"/>
      <c r="W47" s="66"/>
      <c r="X47" s="66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66"/>
      <c r="AV47" s="66"/>
      <c r="AW47" s="66"/>
      <c r="AX47" s="66"/>
      <c r="AY47" s="66"/>
      <c r="AZ47" s="180"/>
      <c r="BA47" s="66"/>
      <c r="BB47" s="66"/>
      <c r="BC47" s="169"/>
      <c r="BD47" s="169"/>
      <c r="BI47" s="133"/>
      <c r="BJ47" s="86"/>
    </row>
    <row r="48" spans="1:66" x14ac:dyDescent="0.25">
      <c r="I48" s="113"/>
      <c r="J48" s="182"/>
      <c r="K48" s="183"/>
      <c r="M48" s="183"/>
      <c r="W48" s="66"/>
      <c r="X48" s="66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66"/>
      <c r="AV48" s="66"/>
      <c r="AW48" s="66"/>
      <c r="AX48" s="66"/>
      <c r="AY48" s="66"/>
      <c r="AZ48" s="180"/>
      <c r="BA48" s="66"/>
      <c r="BB48" s="66"/>
      <c r="BC48" s="169"/>
      <c r="BD48" s="169"/>
      <c r="BI48" s="133"/>
      <c r="BJ48" s="86"/>
    </row>
    <row r="49" spans="10:62" x14ac:dyDescent="0.25">
      <c r="J49" s="183"/>
      <c r="K49" s="183"/>
      <c r="M49" s="183"/>
      <c r="W49" s="66"/>
      <c r="X49" s="66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66"/>
      <c r="AV49" s="66"/>
      <c r="AW49" s="66"/>
      <c r="AX49" s="66"/>
      <c r="AY49" s="66"/>
      <c r="AZ49" s="180"/>
      <c r="BA49" s="66"/>
      <c r="BB49" s="66"/>
      <c r="BC49" s="169"/>
      <c r="BD49" s="169"/>
      <c r="BI49" s="133"/>
      <c r="BJ49" s="86"/>
    </row>
    <row r="50" spans="10:62" x14ac:dyDescent="0.25">
      <c r="J50" s="183"/>
      <c r="K50" s="183"/>
      <c r="M50" s="183"/>
      <c r="W50" s="66"/>
      <c r="X50" s="66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66"/>
      <c r="AV50" s="66"/>
      <c r="AW50" s="66"/>
      <c r="AX50" s="66"/>
      <c r="AY50" s="66"/>
      <c r="AZ50" s="180"/>
      <c r="BA50" s="66"/>
      <c r="BB50" s="66"/>
      <c r="BC50" s="169"/>
      <c r="BD50" s="169"/>
      <c r="BI50" s="133"/>
      <c r="BJ50" s="86"/>
    </row>
    <row r="51" spans="10:62" x14ac:dyDescent="0.25">
      <c r="J51" s="183"/>
      <c r="K51" s="183"/>
      <c r="M51" s="183"/>
      <c r="W51" s="66"/>
      <c r="X51" s="66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66"/>
      <c r="AV51" s="66"/>
      <c r="AW51" s="66"/>
      <c r="AX51" s="66"/>
      <c r="AY51" s="66"/>
      <c r="AZ51" s="180"/>
      <c r="BA51" s="66"/>
      <c r="BB51" s="66"/>
      <c r="BC51" s="169"/>
      <c r="BD51" s="169"/>
      <c r="BI51" s="133"/>
      <c r="BJ51" s="86"/>
    </row>
    <row r="52" spans="10:62" x14ac:dyDescent="0.25">
      <c r="J52" s="183"/>
      <c r="K52" s="183"/>
      <c r="L52" s="184"/>
      <c r="M52" s="183"/>
      <c r="W52" s="66"/>
      <c r="X52" s="66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66"/>
      <c r="AV52" s="66"/>
      <c r="AW52" s="66"/>
      <c r="AX52" s="66"/>
      <c r="AY52" s="66"/>
      <c r="AZ52" s="180"/>
      <c r="BA52" s="66"/>
      <c r="BB52" s="66"/>
      <c r="BC52" s="169"/>
      <c r="BD52" s="169"/>
      <c r="BI52" s="133"/>
      <c r="BJ52" s="86"/>
    </row>
    <row r="53" spans="10:62" x14ac:dyDescent="0.25">
      <c r="J53" s="183"/>
      <c r="K53" s="183"/>
      <c r="L53" s="184"/>
      <c r="M53" s="183"/>
      <c r="W53" s="66"/>
      <c r="X53" s="66"/>
      <c r="Y53" s="169"/>
      <c r="Z53" s="169"/>
      <c r="AA53" s="169"/>
      <c r="AB53" s="169"/>
      <c r="AC53" s="169"/>
      <c r="AD53" s="169"/>
      <c r="AE53" s="169"/>
      <c r="AF53" s="94"/>
      <c r="AG53" s="94"/>
      <c r="AH53" s="94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66"/>
      <c r="AV53" s="66"/>
      <c r="AW53" s="66"/>
      <c r="AX53" s="66"/>
      <c r="AY53" s="66"/>
      <c r="AZ53" s="180"/>
      <c r="BA53" s="66"/>
      <c r="BB53" s="66"/>
      <c r="BC53" s="169"/>
      <c r="BD53" s="169"/>
      <c r="BI53" s="133"/>
      <c r="BJ53" s="86"/>
    </row>
    <row r="54" spans="10:62" x14ac:dyDescent="0.25">
      <c r="J54" s="183"/>
      <c r="K54" s="183"/>
      <c r="L54" s="184"/>
      <c r="M54" s="183"/>
      <c r="W54" s="66"/>
      <c r="X54" s="66"/>
      <c r="Y54" s="169"/>
      <c r="Z54" s="169"/>
      <c r="AA54" s="169"/>
      <c r="AB54" s="169"/>
      <c r="AC54" s="169"/>
      <c r="AD54" s="169"/>
      <c r="AE54" s="169"/>
      <c r="AF54" s="94"/>
      <c r="AG54" s="94"/>
      <c r="AH54" s="94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66"/>
      <c r="AV54" s="66"/>
      <c r="AW54" s="66"/>
      <c r="AX54" s="66"/>
      <c r="AY54" s="66"/>
      <c r="AZ54" s="180"/>
      <c r="BA54" s="66"/>
      <c r="BB54" s="66"/>
      <c r="BC54" s="169"/>
      <c r="BD54" s="169"/>
      <c r="BI54" s="133"/>
      <c r="BJ54" s="86"/>
    </row>
    <row r="55" spans="10:62" x14ac:dyDescent="0.25">
      <c r="J55" s="183"/>
      <c r="K55" s="183"/>
      <c r="L55" s="184"/>
      <c r="M55" s="183"/>
      <c r="W55" s="66"/>
      <c r="X55" s="66"/>
      <c r="Y55" s="169"/>
      <c r="Z55" s="169"/>
      <c r="AA55" s="169"/>
      <c r="AB55" s="169"/>
      <c r="AC55" s="169"/>
      <c r="AD55" s="169"/>
      <c r="AE55" s="179"/>
      <c r="AF55" s="94"/>
      <c r="AG55" s="94"/>
      <c r="AH55" s="94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66"/>
      <c r="AV55" s="66"/>
      <c r="AW55" s="66"/>
      <c r="AX55" s="66"/>
      <c r="AY55" s="66"/>
      <c r="AZ55" s="180"/>
      <c r="BA55" s="66"/>
      <c r="BB55" s="66"/>
      <c r="BC55" s="169"/>
      <c r="BD55" s="169"/>
      <c r="BI55" s="133"/>
      <c r="BJ55" s="86"/>
    </row>
    <row r="56" spans="10:62" x14ac:dyDescent="0.25">
      <c r="J56" s="183"/>
      <c r="K56" s="183"/>
      <c r="L56" s="184"/>
      <c r="M56" s="183"/>
      <c r="W56" s="66"/>
      <c r="X56" s="66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66"/>
      <c r="AV56" s="66"/>
      <c r="AW56" s="66"/>
      <c r="AX56" s="66"/>
      <c r="AY56" s="66"/>
      <c r="AZ56" s="180"/>
      <c r="BA56" s="66"/>
      <c r="BB56" s="66"/>
      <c r="BC56" s="169"/>
      <c r="BD56" s="169"/>
      <c r="BI56" s="133"/>
      <c r="BJ56" s="86"/>
    </row>
    <row r="57" spans="10:62" x14ac:dyDescent="0.25">
      <c r="J57" s="183"/>
      <c r="K57" s="183"/>
      <c r="M57" s="183"/>
      <c r="W57" s="66"/>
      <c r="X57" s="66"/>
      <c r="Y57" s="169"/>
      <c r="Z57" s="169"/>
      <c r="AA57" s="169"/>
      <c r="AB57" s="169"/>
      <c r="AC57" s="169"/>
      <c r="AD57" s="169"/>
      <c r="AE57" s="169"/>
      <c r="AF57" s="185"/>
      <c r="AG57" s="185"/>
      <c r="AH57" s="185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66"/>
      <c r="AV57" s="66"/>
      <c r="AW57" s="66"/>
      <c r="AX57" s="66"/>
      <c r="AY57" s="66"/>
      <c r="AZ57" s="180"/>
      <c r="BA57" s="66"/>
      <c r="BB57" s="66"/>
      <c r="BC57" s="169"/>
      <c r="BD57" s="169"/>
      <c r="BI57" s="133"/>
      <c r="BJ57" s="86"/>
    </row>
    <row r="58" spans="10:62" x14ac:dyDescent="0.25">
      <c r="J58" s="183"/>
      <c r="K58" s="183"/>
      <c r="M58" s="183"/>
      <c r="W58" s="66"/>
      <c r="X58" s="66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66"/>
      <c r="AV58" s="66"/>
      <c r="AW58" s="66"/>
      <c r="AX58" s="66"/>
      <c r="AY58" s="66"/>
      <c r="AZ58" s="180"/>
      <c r="BA58" s="66"/>
      <c r="BB58" s="66"/>
      <c r="BC58" s="169"/>
      <c r="BD58" s="169"/>
      <c r="BI58" s="133"/>
      <c r="BJ58" s="86"/>
    </row>
    <row r="59" spans="10:62" x14ac:dyDescent="0.25">
      <c r="J59" s="183"/>
      <c r="K59" s="183"/>
      <c r="M59" s="183"/>
      <c r="W59" s="66"/>
      <c r="X59" s="66"/>
      <c r="Y59" s="66"/>
      <c r="Z59" s="66"/>
      <c r="AA59" s="66"/>
      <c r="AB59" s="66"/>
      <c r="AC59" s="66"/>
      <c r="AD59" s="66"/>
      <c r="AE59" s="66"/>
      <c r="AF59" s="179"/>
      <c r="AG59" s="179"/>
      <c r="AH59" s="179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180"/>
      <c r="BA59" s="66"/>
      <c r="BB59" s="66"/>
      <c r="BC59" s="169"/>
      <c r="BD59" s="169"/>
      <c r="BE59" s="169"/>
    </row>
    <row r="60" spans="10:62" x14ac:dyDescent="0.25">
      <c r="J60" s="183"/>
      <c r="K60" s="183"/>
      <c r="M60" s="183"/>
      <c r="W60" s="65"/>
      <c r="X60" s="66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180"/>
      <c r="BA60" s="65"/>
      <c r="BB60" s="65"/>
      <c r="BC60" s="66"/>
      <c r="BD60" s="66"/>
      <c r="BE60" s="65"/>
      <c r="BF60" s="169"/>
    </row>
    <row r="61" spans="10:62" x14ac:dyDescent="0.25">
      <c r="J61" s="183"/>
      <c r="K61" s="183"/>
      <c r="M61" s="183"/>
      <c r="W61" s="65"/>
      <c r="X61" s="66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180"/>
      <c r="BA61" s="65"/>
      <c r="BB61" s="65"/>
      <c r="BC61" s="66"/>
      <c r="BD61" s="66"/>
      <c r="BE61" s="65"/>
      <c r="BF61" s="65"/>
    </row>
    <row r="62" spans="10:62" x14ac:dyDescent="0.25">
      <c r="J62" s="183"/>
      <c r="K62" s="183"/>
      <c r="M62" s="183"/>
      <c r="W62" s="65"/>
      <c r="X62" s="66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180"/>
      <c r="BA62" s="65"/>
      <c r="BB62" s="65"/>
      <c r="BC62" s="66"/>
      <c r="BD62" s="66"/>
      <c r="BE62" s="65"/>
      <c r="BF62" s="65"/>
    </row>
    <row r="63" spans="10:62" x14ac:dyDescent="0.25">
      <c r="J63" s="183"/>
      <c r="K63" s="183"/>
      <c r="M63" s="183"/>
      <c r="W63" s="186"/>
      <c r="X63" s="186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8"/>
      <c r="BA63" s="187"/>
      <c r="BB63" s="187"/>
      <c r="BC63" s="66"/>
      <c r="BD63" s="66"/>
      <c r="BE63" s="65"/>
      <c r="BF63" s="65"/>
    </row>
    <row r="64" spans="10:62" x14ac:dyDescent="0.25">
      <c r="J64" s="183"/>
      <c r="K64" s="183"/>
      <c r="M64" s="183"/>
      <c r="W64" s="66"/>
      <c r="X64" s="66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90"/>
      <c r="BA64" s="189"/>
      <c r="BB64" s="189"/>
      <c r="BC64" s="189"/>
      <c r="BD64" s="189"/>
      <c r="BE64" s="189"/>
      <c r="BF64" s="65"/>
    </row>
    <row r="65" spans="10:58" x14ac:dyDescent="0.25">
      <c r="J65" s="183"/>
      <c r="K65" s="183"/>
      <c r="M65" s="183"/>
      <c r="W65" s="66"/>
      <c r="X65" s="66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90"/>
      <c r="BA65" s="189"/>
      <c r="BB65" s="189"/>
      <c r="BC65" s="189"/>
      <c r="BD65" s="189"/>
      <c r="BE65" s="189"/>
      <c r="BF65" s="189"/>
    </row>
    <row r="66" spans="10:58" x14ac:dyDescent="0.25">
      <c r="J66" s="183"/>
      <c r="K66" s="183"/>
      <c r="W66" s="66"/>
      <c r="X66" s="66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90"/>
      <c r="BA66" s="189"/>
      <c r="BB66" s="189"/>
      <c r="BC66" s="189"/>
      <c r="BD66" s="189"/>
      <c r="BE66" s="189"/>
      <c r="BF66" s="189"/>
    </row>
    <row r="67" spans="10:58" x14ac:dyDescent="0.25">
      <c r="W67" s="66"/>
      <c r="X67" s="66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90"/>
      <c r="BA67" s="189"/>
      <c r="BB67" s="189"/>
      <c r="BC67" s="189"/>
      <c r="BD67" s="189"/>
      <c r="BE67" s="189"/>
      <c r="BF67" s="189"/>
    </row>
    <row r="68" spans="10:58" x14ac:dyDescent="0.25">
      <c r="W68" s="66"/>
      <c r="X68" s="66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90"/>
      <c r="BA68" s="189"/>
      <c r="BB68" s="189"/>
      <c r="BC68" s="189"/>
      <c r="BD68" s="189"/>
      <c r="BE68" s="189"/>
      <c r="BF68" s="189"/>
    </row>
    <row r="69" spans="10:58" x14ac:dyDescent="0.25">
      <c r="W69" s="66"/>
      <c r="X69" s="66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90"/>
      <c r="BA69" s="189"/>
      <c r="BB69" s="189"/>
      <c r="BC69" s="189"/>
      <c r="BD69" s="189"/>
      <c r="BE69" s="189"/>
      <c r="BF69" s="189"/>
    </row>
    <row r="70" spans="10:58" x14ac:dyDescent="0.25">
      <c r="W70" s="66"/>
      <c r="X70" s="66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90"/>
      <c r="BA70" s="189"/>
      <c r="BB70" s="189"/>
      <c r="BC70" s="189"/>
      <c r="BD70" s="189"/>
      <c r="BE70" s="189"/>
      <c r="BF70" s="189"/>
    </row>
    <row r="71" spans="10:58" x14ac:dyDescent="0.25">
      <c r="W71" s="66"/>
      <c r="X71" s="66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90"/>
      <c r="BA71" s="189"/>
      <c r="BB71" s="189"/>
      <c r="BC71" s="189"/>
      <c r="BD71" s="189"/>
      <c r="BE71" s="189"/>
      <c r="BF71" s="189"/>
    </row>
    <row r="72" spans="10:58" x14ac:dyDescent="0.25">
      <c r="W72" s="66"/>
      <c r="X72" s="66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90"/>
      <c r="BA72" s="189"/>
      <c r="BB72" s="189"/>
      <c r="BC72" s="189"/>
      <c r="BD72" s="189"/>
      <c r="BE72" s="189"/>
      <c r="BF72" s="189"/>
    </row>
    <row r="73" spans="10:58" x14ac:dyDescent="0.25">
      <c r="W73" s="66"/>
      <c r="X73" s="66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90"/>
      <c r="BA73" s="189"/>
      <c r="BB73" s="189"/>
      <c r="BC73" s="189"/>
      <c r="BD73" s="189"/>
      <c r="BE73" s="189"/>
      <c r="BF73" s="189"/>
    </row>
    <row r="74" spans="10:58" x14ac:dyDescent="0.25">
      <c r="W74" s="66"/>
      <c r="X74" s="66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90"/>
      <c r="BA74" s="189"/>
      <c r="BB74" s="189"/>
      <c r="BC74" s="189"/>
      <c r="BD74" s="189"/>
      <c r="BE74" s="189"/>
      <c r="BF74" s="189"/>
    </row>
    <row r="75" spans="10:58" x14ac:dyDescent="0.25">
      <c r="W75" s="66"/>
      <c r="X75" s="66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90"/>
      <c r="BA75" s="189"/>
      <c r="BB75" s="189"/>
      <c r="BC75" s="189"/>
      <c r="BD75" s="189"/>
      <c r="BE75" s="189"/>
      <c r="BF75" s="189"/>
    </row>
    <row r="76" spans="10:58" x14ac:dyDescent="0.25">
      <c r="W76" s="66"/>
      <c r="X76" s="66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90"/>
      <c r="BA76" s="189"/>
      <c r="BB76" s="189"/>
      <c r="BC76" s="189"/>
      <c r="BD76" s="189"/>
      <c r="BE76" s="189"/>
      <c r="BF76" s="189"/>
    </row>
    <row r="77" spans="10:58" x14ac:dyDescent="0.25">
      <c r="W77" s="66"/>
      <c r="X77" s="66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90"/>
      <c r="BA77" s="189"/>
      <c r="BB77" s="189"/>
      <c r="BC77" s="189"/>
      <c r="BD77" s="189"/>
      <c r="BE77" s="189"/>
      <c r="BF77" s="189"/>
    </row>
    <row r="78" spans="10:58" x14ac:dyDescent="0.25">
      <c r="W78" s="66"/>
      <c r="X78" s="66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90"/>
      <c r="BA78" s="189"/>
      <c r="BB78" s="189"/>
      <c r="BC78" s="189"/>
      <c r="BD78" s="189"/>
      <c r="BE78" s="189"/>
      <c r="BF78" s="189"/>
    </row>
    <row r="79" spans="10:58" x14ac:dyDescent="0.25">
      <c r="W79" s="66"/>
      <c r="X79" s="66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90"/>
      <c r="BA79" s="189"/>
      <c r="BB79" s="189"/>
      <c r="BC79" s="189"/>
      <c r="BD79" s="189"/>
      <c r="BE79" s="189"/>
      <c r="BF79" s="189"/>
    </row>
    <row r="80" spans="10:58" x14ac:dyDescent="0.25">
      <c r="W80" s="66"/>
      <c r="X80" s="66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90"/>
      <c r="BA80" s="189"/>
      <c r="BB80" s="189"/>
      <c r="BC80" s="189"/>
      <c r="BD80" s="189"/>
      <c r="BE80" s="189"/>
      <c r="BF80" s="189"/>
    </row>
    <row r="81" spans="23:58" x14ac:dyDescent="0.25">
      <c r="W81" s="66"/>
      <c r="X81" s="66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90"/>
      <c r="BA81" s="189"/>
      <c r="BB81" s="189"/>
      <c r="BC81" s="189"/>
      <c r="BD81" s="189"/>
      <c r="BE81" s="189"/>
      <c r="BF81" s="189"/>
    </row>
    <row r="82" spans="23:58" x14ac:dyDescent="0.25">
      <c r="W82" s="66"/>
      <c r="X82" s="66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90"/>
      <c r="BA82" s="189"/>
      <c r="BB82" s="189"/>
      <c r="BC82" s="189"/>
      <c r="BD82" s="189"/>
      <c r="BE82" s="189"/>
      <c r="BF82" s="189"/>
    </row>
    <row r="83" spans="23:58" x14ac:dyDescent="0.25">
      <c r="W83" s="66"/>
      <c r="X83" s="66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90"/>
      <c r="BA83" s="189"/>
      <c r="BB83" s="189"/>
      <c r="BC83" s="189"/>
      <c r="BD83" s="189"/>
      <c r="BE83" s="189"/>
      <c r="BF83" s="189"/>
    </row>
    <row r="84" spans="23:58" x14ac:dyDescent="0.25">
      <c r="W84" s="66"/>
      <c r="X84" s="66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90"/>
      <c r="BA84" s="189"/>
      <c r="BB84" s="189"/>
      <c r="BC84" s="189"/>
      <c r="BD84" s="189"/>
      <c r="BE84" s="189"/>
      <c r="BF84" s="189"/>
    </row>
    <row r="85" spans="23:58" x14ac:dyDescent="0.25">
      <c r="W85" s="66"/>
      <c r="X85" s="66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90"/>
      <c r="BA85" s="189"/>
      <c r="BB85" s="189"/>
      <c r="BC85" s="189"/>
      <c r="BD85" s="189"/>
      <c r="BE85" s="189"/>
      <c r="BF85" s="189"/>
    </row>
    <row r="86" spans="23:58" x14ac:dyDescent="0.25">
      <c r="W86" s="65"/>
      <c r="X86" s="66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180"/>
      <c r="BA86" s="65"/>
      <c r="BB86" s="65"/>
      <c r="BC86" s="66"/>
      <c r="BD86" s="66"/>
      <c r="BE86" s="65"/>
      <c r="BF86" s="189"/>
    </row>
    <row r="87" spans="23:58" x14ac:dyDescent="0.25">
      <c r="W87" s="65"/>
      <c r="X87" s="66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180"/>
      <c r="BA87" s="65"/>
      <c r="BB87" s="65"/>
      <c r="BC87" s="66"/>
      <c r="BD87" s="66"/>
      <c r="BE87" s="65"/>
      <c r="BF87" s="65"/>
    </row>
    <row r="88" spans="23:58" x14ac:dyDescent="0.25">
      <c r="W88" s="65"/>
      <c r="X88" s="66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180"/>
      <c r="BA88" s="65"/>
      <c r="BB88" s="65"/>
      <c r="BC88" s="66"/>
      <c r="BD88" s="66"/>
      <c r="BE88" s="65"/>
      <c r="BF88" s="65"/>
    </row>
    <row r="89" spans="23:58" x14ac:dyDescent="0.25">
      <c r="W89" s="65"/>
      <c r="X89" s="66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180"/>
      <c r="BA89" s="65"/>
      <c r="BB89" s="65"/>
      <c r="BC89" s="66"/>
      <c r="BD89" s="66"/>
      <c r="BE89" s="65"/>
      <c r="BF89" s="65"/>
    </row>
    <row r="90" spans="23:58" x14ac:dyDescent="0.25">
      <c r="W90" s="65"/>
      <c r="X90" s="66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180"/>
      <c r="BA90" s="65"/>
      <c r="BB90" s="65"/>
      <c r="BC90" s="66"/>
      <c r="BD90" s="66"/>
      <c r="BE90" s="65"/>
      <c r="BF90" s="65"/>
    </row>
    <row r="91" spans="23:58" x14ac:dyDescent="0.25">
      <c r="W91" s="65"/>
      <c r="X91" s="66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180"/>
      <c r="BA91" s="65"/>
      <c r="BB91" s="65"/>
      <c r="BC91" s="66"/>
      <c r="BD91" s="66"/>
      <c r="BE91" s="65"/>
      <c r="BF91" s="65"/>
    </row>
    <row r="92" spans="23:58" x14ac:dyDescent="0.25">
      <c r="W92" s="65"/>
      <c r="X92" s="66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180"/>
      <c r="BA92" s="65"/>
      <c r="BB92" s="65"/>
      <c r="BC92" s="66"/>
      <c r="BD92" s="66"/>
      <c r="BE92" s="65"/>
      <c r="BF92" s="65"/>
    </row>
    <row r="93" spans="23:58" x14ac:dyDescent="0.25">
      <c r="W93" s="65"/>
      <c r="X93" s="66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180"/>
      <c r="BA93" s="65"/>
      <c r="BB93" s="65"/>
      <c r="BC93" s="66"/>
      <c r="BD93" s="66"/>
      <c r="BE93" s="65"/>
      <c r="BF93" s="65"/>
    </row>
    <row r="94" spans="23:58" x14ac:dyDescent="0.25">
      <c r="W94" s="65"/>
      <c r="X94" s="66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180"/>
      <c r="BA94" s="65"/>
      <c r="BB94" s="65"/>
      <c r="BC94" s="66"/>
      <c r="BD94" s="66"/>
      <c r="BE94" s="65"/>
      <c r="BF94" s="65"/>
    </row>
    <row r="95" spans="23:58" x14ac:dyDescent="0.25">
      <c r="W95" s="65"/>
      <c r="X95" s="66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180"/>
      <c r="BA95" s="65"/>
      <c r="BB95" s="65"/>
      <c r="BC95" s="66"/>
      <c r="BD95" s="66"/>
      <c r="BE95" s="65"/>
      <c r="BF95" s="65"/>
    </row>
    <row r="96" spans="23:58" x14ac:dyDescent="0.25">
      <c r="W96" s="65"/>
      <c r="X96" s="66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180"/>
      <c r="BA96" s="65"/>
      <c r="BB96" s="65"/>
      <c r="BC96" s="66"/>
      <c r="BD96" s="66"/>
      <c r="BE96" s="65"/>
      <c r="BF96" s="65"/>
    </row>
    <row r="97" spans="23:58" x14ac:dyDescent="0.25">
      <c r="W97" s="65"/>
      <c r="X97" s="66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180"/>
      <c r="BA97" s="65"/>
      <c r="BB97" s="65"/>
      <c r="BC97" s="66"/>
      <c r="BD97" s="66"/>
      <c r="BE97" s="65"/>
      <c r="BF97" s="65"/>
    </row>
    <row r="98" spans="23:58" x14ac:dyDescent="0.25">
      <c r="W98" s="65"/>
      <c r="X98" s="66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180"/>
      <c r="BA98" s="65"/>
      <c r="BB98" s="65"/>
      <c r="BC98" s="66"/>
      <c r="BD98" s="66"/>
      <c r="BE98" s="65"/>
      <c r="BF98" s="65"/>
    </row>
    <row r="99" spans="23:58" x14ac:dyDescent="0.25">
      <c r="W99" s="65"/>
      <c r="X99" s="66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180"/>
      <c r="BA99" s="65"/>
      <c r="BB99" s="65"/>
      <c r="BC99" s="66"/>
      <c r="BD99" s="66"/>
      <c r="BE99" s="65"/>
      <c r="BF99" s="65"/>
    </row>
    <row r="100" spans="23:58" x14ac:dyDescent="0.25">
      <c r="W100" s="65"/>
      <c r="X100" s="66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180"/>
      <c r="BA100" s="65"/>
      <c r="BB100" s="65"/>
      <c r="BC100" s="66"/>
      <c r="BD100" s="66"/>
      <c r="BE100" s="65"/>
      <c r="BF100" s="65"/>
    </row>
    <row r="101" spans="23:58" x14ac:dyDescent="0.25">
      <c r="BF101" s="6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C100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S29" sqref="S29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8" width="11.28515625" style="86" customWidth="1"/>
    <col min="19" max="20" width="12.42578125" style="86" customWidth="1"/>
    <col min="21" max="21" width="1.140625" style="86" customWidth="1"/>
    <col min="22" max="22" width="1" style="86" customWidth="1"/>
    <col min="23" max="24" width="11.85546875" style="86" customWidth="1"/>
    <col min="25" max="29" width="13.7109375" style="86" customWidth="1"/>
    <col min="30" max="30" width="13.28515625" style="86" customWidth="1"/>
    <col min="31" max="36" width="13.7109375" style="86" customWidth="1"/>
    <col min="37" max="47" width="12.5703125" style="86" customWidth="1"/>
    <col min="48" max="48" width="9.7109375" style="86" customWidth="1"/>
    <col min="49" max="50" width="11.42578125" style="86" customWidth="1"/>
    <col min="51" max="51" width="12.5703125" style="133" customWidth="1"/>
    <col min="52" max="53" width="8.7109375" style="86"/>
    <col min="54" max="54" width="10.5703125" style="86" customWidth="1"/>
    <col min="55" max="16384" width="8.7109375" style="86"/>
  </cols>
  <sheetData>
    <row r="1" spans="1:51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1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AU2" s="4"/>
      <c r="AV2" s="4"/>
      <c r="AW2" s="4"/>
      <c r="AX2" s="4"/>
    </row>
    <row r="3" spans="1:51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AU3" s="113"/>
      <c r="AV3" s="113"/>
      <c r="AW3" s="113"/>
      <c r="AX3" s="113"/>
    </row>
    <row r="4" spans="1:51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AU4" s="113"/>
      <c r="AV4" s="137"/>
      <c r="AW4" s="113"/>
      <c r="AX4" s="113"/>
    </row>
    <row r="5" spans="1:51" ht="35.25" customHeight="1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138"/>
      <c r="Y5" s="137"/>
      <c r="Z5" s="6"/>
      <c r="AA5" s="141"/>
      <c r="AB5" s="141"/>
      <c r="AC5" s="142"/>
      <c r="AD5" s="141"/>
      <c r="AE5" s="141"/>
      <c r="AF5" s="141"/>
      <c r="AG5" s="141"/>
      <c r="AH5" s="141"/>
      <c r="AI5" s="141"/>
      <c r="AJ5" s="141"/>
      <c r="AK5" s="21" t="s">
        <v>66</v>
      </c>
      <c r="AL5" s="21" t="s">
        <v>63</v>
      </c>
      <c r="AM5" s="21" t="s">
        <v>64</v>
      </c>
      <c r="AN5" s="21" t="s">
        <v>65</v>
      </c>
      <c r="AO5" s="21" t="s">
        <v>83</v>
      </c>
      <c r="AP5" s="21" t="s">
        <v>68</v>
      </c>
      <c r="AQ5" s="21" t="s">
        <v>67</v>
      </c>
      <c r="AR5" s="21" t="s">
        <v>84</v>
      </c>
      <c r="AS5" s="21" t="s">
        <v>69</v>
      </c>
      <c r="AT5" s="45"/>
      <c r="AU5" s="137"/>
      <c r="AW5" s="26"/>
      <c r="AX5" s="26"/>
    </row>
    <row r="6" spans="1:51" ht="75.75" customHeight="1" x14ac:dyDescent="0.25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47</v>
      </c>
      <c r="K6" s="9" t="s">
        <v>54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70</v>
      </c>
      <c r="T6" s="9" t="s">
        <v>53</v>
      </c>
      <c r="U6" s="138"/>
      <c r="W6" s="23" t="s">
        <v>3</v>
      </c>
      <c r="X6" s="23" t="s">
        <v>131</v>
      </c>
      <c r="Y6" s="27" t="s">
        <v>56</v>
      </c>
      <c r="Z6" s="28" t="s">
        <v>57</v>
      </c>
      <c r="AA6" s="28" t="s">
        <v>58</v>
      </c>
      <c r="AB6" s="28" t="s">
        <v>59</v>
      </c>
      <c r="AC6" s="28" t="s">
        <v>60</v>
      </c>
      <c r="AD6" s="29" t="s">
        <v>61</v>
      </c>
      <c r="AE6" s="24" t="s">
        <v>62</v>
      </c>
      <c r="AF6" s="19" t="s">
        <v>78</v>
      </c>
      <c r="AG6" s="19" t="s">
        <v>79</v>
      </c>
      <c r="AH6" s="19" t="s">
        <v>80</v>
      </c>
      <c r="AI6" s="19" t="s">
        <v>81</v>
      </c>
      <c r="AJ6" s="19" t="s">
        <v>9</v>
      </c>
      <c r="AK6" s="19" t="s">
        <v>71</v>
      </c>
      <c r="AL6" s="19" t="s">
        <v>72</v>
      </c>
      <c r="AM6" s="19" t="s">
        <v>73</v>
      </c>
      <c r="AN6" s="19" t="s">
        <v>74</v>
      </c>
      <c r="AO6" s="19" t="s">
        <v>82</v>
      </c>
      <c r="AP6" s="19" t="s">
        <v>75</v>
      </c>
      <c r="AQ6" s="19" t="s">
        <v>76</v>
      </c>
      <c r="AR6" s="19" t="s">
        <v>85</v>
      </c>
      <c r="AS6" s="19" t="s">
        <v>77</v>
      </c>
      <c r="AT6" s="46" t="s">
        <v>133</v>
      </c>
      <c r="AU6" s="20" t="s">
        <v>50</v>
      </c>
      <c r="AV6" s="22" t="s">
        <v>35</v>
      </c>
      <c r="AW6" s="7"/>
      <c r="AX6" s="7"/>
      <c r="AY6" s="86"/>
    </row>
    <row r="7" spans="1:51" ht="24.75" customHeight="1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"/>
      <c r="U7" s="138"/>
      <c r="W7" s="47" t="s">
        <v>13</v>
      </c>
      <c r="X7" s="47">
        <v>1</v>
      </c>
      <c r="Y7" s="48">
        <v>2</v>
      </c>
      <c r="Z7" s="47">
        <v>3</v>
      </c>
      <c r="AA7" s="48">
        <v>4</v>
      </c>
      <c r="AB7" s="47">
        <v>5</v>
      </c>
      <c r="AC7" s="48">
        <v>6</v>
      </c>
      <c r="AD7" s="47">
        <v>7</v>
      </c>
      <c r="AE7" s="48">
        <v>8</v>
      </c>
      <c r="AF7" s="47">
        <v>9</v>
      </c>
      <c r="AG7" s="48">
        <v>10</v>
      </c>
      <c r="AH7" s="47">
        <v>11</v>
      </c>
      <c r="AI7" s="48">
        <v>12</v>
      </c>
      <c r="AJ7" s="47">
        <v>13</v>
      </c>
      <c r="AK7" s="48">
        <v>14</v>
      </c>
      <c r="AL7" s="47">
        <v>15</v>
      </c>
      <c r="AM7" s="48">
        <v>16</v>
      </c>
      <c r="AN7" s="47">
        <v>17</v>
      </c>
      <c r="AO7" s="48">
        <v>18</v>
      </c>
      <c r="AP7" s="47">
        <v>19</v>
      </c>
      <c r="AQ7" s="48">
        <v>20</v>
      </c>
      <c r="AR7" s="47">
        <v>21</v>
      </c>
      <c r="AS7" s="48">
        <v>22</v>
      </c>
      <c r="AT7" s="47">
        <v>23</v>
      </c>
      <c r="AU7" s="48">
        <v>24</v>
      </c>
      <c r="AV7" s="47">
        <v>25</v>
      </c>
      <c r="AW7" s="147"/>
      <c r="AX7" s="147"/>
      <c r="AY7" s="86"/>
    </row>
    <row r="8" spans="1:51" x14ac:dyDescent="0.25">
      <c r="A8" s="150"/>
      <c r="B8" s="16" t="s">
        <v>14</v>
      </c>
      <c r="C8" s="17"/>
      <c r="D8" s="151">
        <v>464.35899999999998</v>
      </c>
      <c r="E8" s="151">
        <v>0</v>
      </c>
      <c r="F8" s="151">
        <v>447.05700000000002</v>
      </c>
      <c r="G8" s="152">
        <v>2.5</v>
      </c>
      <c r="H8" s="153">
        <v>85</v>
      </c>
      <c r="I8" s="154">
        <f t="shared" ref="I8:I34" si="0">SUM(D8:H8)</f>
        <v>998.91599999999994</v>
      </c>
      <c r="J8" s="155">
        <v>994.98421999999994</v>
      </c>
      <c r="K8" s="156">
        <f t="shared" ref="K8:K24" si="1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2">SUM(M8:P8)</f>
        <v>15.538125107818678</v>
      </c>
      <c r="R8" s="161">
        <f t="shared" ref="R8:R24" si="3">J8</f>
        <v>994.98421999999994</v>
      </c>
      <c r="S8" s="161">
        <f t="shared" ref="S8:S34" si="4">J8-AV8</f>
        <v>987.30705034893299</v>
      </c>
      <c r="T8" s="156">
        <f t="shared" ref="T8:T24" si="5">I8+Q8-R8</f>
        <v>19.469905107818704</v>
      </c>
      <c r="U8" s="138"/>
      <c r="W8" s="162" t="str">
        <f t="shared" ref="W8:W24" si="6">B8</f>
        <v>2024-25</v>
      </c>
      <c r="X8" s="193">
        <f t="shared" ref="X8:X34" si="7">523.6-(D8+SUM(AL8:AS8))</f>
        <v>59.241000000000042</v>
      </c>
      <c r="Y8" s="165">
        <f>'RNG by Scenario'!O15</f>
        <v>2.9178082191780823</v>
      </c>
      <c r="Z8" s="165">
        <f>'RNG by Scenario'!P15</f>
        <v>0</v>
      </c>
      <c r="AA8" s="165"/>
      <c r="AB8" s="165"/>
      <c r="AC8" s="165">
        <f>'RNG by Scenario'!S15</f>
        <v>0</v>
      </c>
      <c r="AD8" s="165"/>
      <c r="AE8" s="165">
        <f>'RNG by Scenario'!U15</f>
        <v>0</v>
      </c>
      <c r="AF8" s="162"/>
      <c r="AG8" s="162"/>
      <c r="AH8" s="162"/>
      <c r="AI8" s="162"/>
      <c r="AJ8" s="162"/>
      <c r="AK8" s="162">
        <v>15</v>
      </c>
      <c r="AL8" s="166"/>
      <c r="AM8" s="162"/>
      <c r="AN8" s="162"/>
      <c r="AO8" s="162"/>
      <c r="AP8" s="162"/>
      <c r="AQ8" s="162"/>
      <c r="AR8" s="162"/>
      <c r="AS8" s="162"/>
      <c r="AT8" s="162">
        <f>SUM(AL8:AS8)</f>
        <v>0</v>
      </c>
      <c r="AU8" s="167">
        <v>0</v>
      </c>
      <c r="AV8" s="168">
        <v>7.6771696510669818</v>
      </c>
      <c r="AW8" s="169"/>
      <c r="AX8" s="169"/>
      <c r="AY8" s="86"/>
    </row>
    <row r="9" spans="1:51" x14ac:dyDescent="0.25">
      <c r="A9" s="150"/>
      <c r="B9" s="16" t="s">
        <v>15</v>
      </c>
      <c r="C9" s="17"/>
      <c r="D9" s="151">
        <v>464.35899999999998</v>
      </c>
      <c r="E9" s="151">
        <v>0</v>
      </c>
      <c r="F9" s="151">
        <v>447.05700000000002</v>
      </c>
      <c r="G9" s="152">
        <v>2.5</v>
      </c>
      <c r="H9" s="153">
        <v>85</v>
      </c>
      <c r="I9" s="154">
        <f t="shared" si="0"/>
        <v>998.91599999999994</v>
      </c>
      <c r="J9" s="155">
        <v>1003.6848100000002</v>
      </c>
      <c r="K9" s="156">
        <f t="shared" si="1"/>
        <v>-4.7688100000002578</v>
      </c>
      <c r="L9" s="157"/>
      <c r="M9" s="154">
        <v>21.222035606716283</v>
      </c>
      <c r="N9" s="158"/>
      <c r="O9" s="159"/>
      <c r="P9" s="160"/>
      <c r="Q9" s="154">
        <f t="shared" si="2"/>
        <v>21.222035606716283</v>
      </c>
      <c r="R9" s="161">
        <f t="shared" si="3"/>
        <v>1003.6848100000002</v>
      </c>
      <c r="S9" s="161">
        <f t="shared" si="4"/>
        <v>988.2271347290681</v>
      </c>
      <c r="T9" s="156">
        <f t="shared" si="5"/>
        <v>16.453225606716046</v>
      </c>
      <c r="U9" s="138"/>
      <c r="W9" s="162" t="str">
        <f t="shared" si="6"/>
        <v>2025-26</v>
      </c>
      <c r="X9" s="193">
        <f t="shared" si="7"/>
        <v>59.241000000000042</v>
      </c>
      <c r="Y9" s="165">
        <f>'RNG by Scenario'!O16</f>
        <v>3.404109589041096</v>
      </c>
      <c r="Z9" s="165">
        <f>'RNG by Scenario'!P16</f>
        <v>1.5424657534246575</v>
      </c>
      <c r="AA9" s="164"/>
      <c r="AB9" s="164"/>
      <c r="AC9" s="165">
        <f>'RNG by Scenario'!S16</f>
        <v>1.095890410958904</v>
      </c>
      <c r="AD9" s="164"/>
      <c r="AE9" s="165">
        <f>'RNG by Scenario'!U16</f>
        <v>0.82191780821917804</v>
      </c>
      <c r="AF9" s="162"/>
      <c r="AG9" s="162"/>
      <c r="AH9" s="162"/>
      <c r="AI9" s="162"/>
      <c r="AJ9" s="162"/>
      <c r="AK9" s="162">
        <v>15</v>
      </c>
      <c r="AL9" s="162"/>
      <c r="AM9" s="162"/>
      <c r="AN9" s="162"/>
      <c r="AO9" s="162"/>
      <c r="AP9" s="162"/>
      <c r="AQ9" s="162"/>
      <c r="AR9" s="162"/>
      <c r="AS9" s="162"/>
      <c r="AT9" s="162">
        <f t="shared" ref="AT9:AT34" si="8">SUM(AL9:AS9)</f>
        <v>0</v>
      </c>
      <c r="AU9" s="167">
        <v>0</v>
      </c>
      <c r="AV9" s="168">
        <v>15.457675270932116</v>
      </c>
      <c r="AW9" s="169"/>
      <c r="AX9" s="169"/>
      <c r="AY9" s="86"/>
    </row>
    <row r="10" spans="1:51" x14ac:dyDescent="0.25">
      <c r="A10" s="150"/>
      <c r="B10" s="16" t="s">
        <v>16</v>
      </c>
      <c r="C10" s="17"/>
      <c r="D10" s="151">
        <v>463.77900000000005</v>
      </c>
      <c r="E10" s="151">
        <v>0</v>
      </c>
      <c r="F10" s="151">
        <v>447.05700000000002</v>
      </c>
      <c r="G10" s="152">
        <v>2.5</v>
      </c>
      <c r="H10" s="153">
        <v>85</v>
      </c>
      <c r="I10" s="154">
        <f t="shared" si="0"/>
        <v>998.33600000000001</v>
      </c>
      <c r="J10" s="155">
        <v>1011.47689</v>
      </c>
      <c r="K10" s="156">
        <f t="shared" si="1"/>
        <v>-13.140890000000013</v>
      </c>
      <c r="L10" s="157"/>
      <c r="M10" s="154">
        <v>27.129068832316101</v>
      </c>
      <c r="N10" s="158"/>
      <c r="O10" s="159"/>
      <c r="P10" s="160"/>
      <c r="Q10" s="154">
        <f t="shared" si="2"/>
        <v>27.129068832316101</v>
      </c>
      <c r="R10" s="161">
        <f t="shared" si="3"/>
        <v>1011.47689</v>
      </c>
      <c r="S10" s="161">
        <f t="shared" si="4"/>
        <v>985.83934192081722</v>
      </c>
      <c r="T10" s="156">
        <f t="shared" si="5"/>
        <v>13.988178832316066</v>
      </c>
      <c r="U10" s="138"/>
      <c r="W10" s="162" t="str">
        <f t="shared" si="6"/>
        <v>2026-27</v>
      </c>
      <c r="X10" s="193">
        <f t="shared" si="7"/>
        <v>59.82099999999997</v>
      </c>
      <c r="Y10" s="165">
        <f>'RNG by Scenario'!O17</f>
        <v>3.8356164383561646</v>
      </c>
      <c r="Z10" s="165">
        <f>'RNG by Scenario'!P17</f>
        <v>1.5424657534246575</v>
      </c>
      <c r="AA10" s="164"/>
      <c r="AB10" s="164"/>
      <c r="AC10" s="165">
        <f>'RNG by Scenario'!S17</f>
        <v>1.095890410958904</v>
      </c>
      <c r="AD10" s="164"/>
      <c r="AE10" s="165">
        <f>'RNG by Scenario'!U17</f>
        <v>0.82191780821917804</v>
      </c>
      <c r="AF10" s="162"/>
      <c r="AG10" s="162"/>
      <c r="AH10" s="162"/>
      <c r="AI10" s="162"/>
      <c r="AJ10" s="162"/>
      <c r="AK10" s="162">
        <v>15</v>
      </c>
      <c r="AL10" s="162"/>
      <c r="AM10" s="162"/>
      <c r="AN10" s="162"/>
      <c r="AO10" s="162"/>
      <c r="AP10" s="162"/>
      <c r="AQ10" s="162"/>
      <c r="AR10" s="162"/>
      <c r="AS10" s="162"/>
      <c r="AT10" s="162">
        <f t="shared" si="8"/>
        <v>0</v>
      </c>
      <c r="AU10" s="167">
        <v>0</v>
      </c>
      <c r="AV10" s="168">
        <v>25.637548079182832</v>
      </c>
      <c r="AW10" s="169"/>
      <c r="AX10" s="169"/>
      <c r="AY10" s="86"/>
    </row>
    <row r="11" spans="1:51" x14ac:dyDescent="0.25">
      <c r="A11" s="150"/>
      <c r="B11" s="16" t="s">
        <v>17</v>
      </c>
      <c r="C11" s="17"/>
      <c r="D11" s="151">
        <v>463.77900000000005</v>
      </c>
      <c r="E11" s="151">
        <v>0</v>
      </c>
      <c r="F11" s="151">
        <v>447.05700000000002</v>
      </c>
      <c r="G11" s="152">
        <v>2.5</v>
      </c>
      <c r="H11" s="153">
        <v>85</v>
      </c>
      <c r="I11" s="154">
        <f t="shared" si="0"/>
        <v>998.33600000000001</v>
      </c>
      <c r="J11" s="155">
        <v>1019.3393100000002</v>
      </c>
      <c r="K11" s="156">
        <f t="shared" si="1"/>
        <v>-21.00331000000017</v>
      </c>
      <c r="L11" s="157"/>
      <c r="M11" s="154">
        <v>33.289625157163734</v>
      </c>
      <c r="N11" s="158"/>
      <c r="O11" s="159"/>
      <c r="P11" s="160"/>
      <c r="Q11" s="154">
        <f t="shared" si="2"/>
        <v>33.289625157163734</v>
      </c>
      <c r="R11" s="161">
        <f t="shared" si="3"/>
        <v>1019.3393100000002</v>
      </c>
      <c r="S11" s="161">
        <f t="shared" si="4"/>
        <v>984.4425136313107</v>
      </c>
      <c r="T11" s="156">
        <f t="shared" si="5"/>
        <v>12.286315157163585</v>
      </c>
      <c r="U11" s="138"/>
      <c r="W11" s="162" t="str">
        <f t="shared" si="6"/>
        <v>2027-28</v>
      </c>
      <c r="X11" s="193">
        <f t="shared" si="7"/>
        <v>59.82099999999997</v>
      </c>
      <c r="Y11" s="165">
        <f>'RNG by Scenario'!O18</f>
        <v>4.10958904109589</v>
      </c>
      <c r="Z11" s="165">
        <f>'RNG by Scenario'!P18</f>
        <v>1.9698630136986301</v>
      </c>
      <c r="AA11" s="164"/>
      <c r="AB11" s="164"/>
      <c r="AC11" s="165">
        <f>'RNG by Scenario'!S18</f>
        <v>1.5753424657534247</v>
      </c>
      <c r="AD11" s="164"/>
      <c r="AE11" s="165">
        <f>'RNG by Scenario'!U18</f>
        <v>0.82191780821917804</v>
      </c>
      <c r="AF11" s="162"/>
      <c r="AG11" s="162"/>
      <c r="AH11" s="162"/>
      <c r="AI11" s="162"/>
      <c r="AJ11" s="162"/>
      <c r="AK11" s="162">
        <v>15</v>
      </c>
      <c r="AL11" s="162"/>
      <c r="AM11" s="162"/>
      <c r="AN11" s="162"/>
      <c r="AO11" s="162"/>
      <c r="AP11" s="162"/>
      <c r="AQ11" s="162"/>
      <c r="AR11" s="162"/>
      <c r="AS11" s="162"/>
      <c r="AT11" s="162">
        <f t="shared" si="8"/>
        <v>0</v>
      </c>
      <c r="AU11" s="167">
        <v>0</v>
      </c>
      <c r="AV11" s="168">
        <v>34.896796368689522</v>
      </c>
      <c r="AW11" s="169"/>
      <c r="AX11" s="169"/>
      <c r="AY11" s="86"/>
    </row>
    <row r="12" spans="1:51" x14ac:dyDescent="0.25">
      <c r="A12" s="150"/>
      <c r="B12" s="16" t="s">
        <v>18</v>
      </c>
      <c r="C12" s="17"/>
      <c r="D12" s="151">
        <v>362.51900000000001</v>
      </c>
      <c r="E12" s="151">
        <v>0</v>
      </c>
      <c r="F12" s="151">
        <v>447.05700000000002</v>
      </c>
      <c r="G12" s="152">
        <v>2.5</v>
      </c>
      <c r="H12" s="153">
        <v>85</v>
      </c>
      <c r="I12" s="154">
        <f t="shared" si="0"/>
        <v>897.07600000000002</v>
      </c>
      <c r="J12" s="155">
        <v>1026.4849200000001</v>
      </c>
      <c r="K12" s="156">
        <f t="shared" si="1"/>
        <v>-129.40892000000008</v>
      </c>
      <c r="L12" s="157"/>
      <c r="M12" s="154">
        <v>39.704912943457749</v>
      </c>
      <c r="N12" s="158"/>
      <c r="O12" s="159"/>
      <c r="P12" s="160"/>
      <c r="Q12" s="154">
        <f t="shared" si="2"/>
        <v>39.704912943457749</v>
      </c>
      <c r="R12" s="161">
        <f t="shared" si="3"/>
        <v>1026.4849200000001</v>
      </c>
      <c r="S12" s="161">
        <f t="shared" si="4"/>
        <v>981.79337137168227</v>
      </c>
      <c r="T12" s="156">
        <f t="shared" si="5"/>
        <v>-89.704007056542309</v>
      </c>
      <c r="U12" s="138"/>
      <c r="W12" s="162" t="str">
        <f t="shared" si="6"/>
        <v>2028-29</v>
      </c>
      <c r="X12" s="193">
        <f t="shared" si="7"/>
        <v>121.661</v>
      </c>
      <c r="Y12" s="165">
        <f>'RNG by Scenario'!O19</f>
        <v>4.3835616438356162</v>
      </c>
      <c r="Z12" s="165">
        <f>'RNG by Scenario'!P19</f>
        <v>2.6849315068493151</v>
      </c>
      <c r="AA12" s="164"/>
      <c r="AB12" s="164"/>
      <c r="AC12" s="165">
        <f>'RNG by Scenario'!S19</f>
        <v>1.5753424657534247</v>
      </c>
      <c r="AD12" s="164"/>
      <c r="AE12" s="165">
        <f>'RNG by Scenario'!U19</f>
        <v>0.82191780821917804</v>
      </c>
      <c r="AF12" s="162">
        <v>4.74</v>
      </c>
      <c r="AG12" s="162"/>
      <c r="AH12" s="162"/>
      <c r="AI12" s="162">
        <f>SUM(AF12:AH12)</f>
        <v>4.74</v>
      </c>
      <c r="AJ12" s="162">
        <v>30</v>
      </c>
      <c r="AK12" s="162">
        <v>15</v>
      </c>
      <c r="AL12" s="162"/>
      <c r="AM12" s="166">
        <v>39.42</v>
      </c>
      <c r="AN12" s="162"/>
      <c r="AO12" s="162"/>
      <c r="AP12" s="162"/>
      <c r="AQ12" s="166"/>
      <c r="AR12" s="166"/>
      <c r="AS12" s="162"/>
      <c r="AT12" s="162">
        <f t="shared" si="8"/>
        <v>39.42</v>
      </c>
      <c r="AU12" s="167">
        <v>0</v>
      </c>
      <c r="AV12" s="168">
        <v>44.69154862831779</v>
      </c>
      <c r="AW12" s="169"/>
      <c r="AX12" s="169"/>
      <c r="AY12" s="86"/>
    </row>
    <row r="13" spans="1:51" x14ac:dyDescent="0.25">
      <c r="A13" s="150"/>
      <c r="B13" s="16" t="s">
        <v>19</v>
      </c>
      <c r="C13" s="17"/>
      <c r="D13" s="151">
        <v>362.51900000000001</v>
      </c>
      <c r="E13" s="151">
        <v>0</v>
      </c>
      <c r="F13" s="151">
        <v>447.05700000000002</v>
      </c>
      <c r="G13" s="152">
        <v>2.5</v>
      </c>
      <c r="H13" s="153">
        <v>85</v>
      </c>
      <c r="I13" s="154">
        <f t="shared" si="0"/>
        <v>897.07600000000002</v>
      </c>
      <c r="J13" s="155">
        <v>1035.2680499999999</v>
      </c>
      <c r="K13" s="156">
        <f t="shared" si="1"/>
        <v>-138.19204999999988</v>
      </c>
      <c r="L13" s="157"/>
      <c r="M13" s="154">
        <v>46.35392727602521</v>
      </c>
      <c r="N13" s="158"/>
      <c r="O13" s="159"/>
      <c r="P13" s="160"/>
      <c r="Q13" s="154">
        <f t="shared" si="2"/>
        <v>46.35392727602521</v>
      </c>
      <c r="R13" s="161">
        <f t="shared" si="3"/>
        <v>1035.2680499999999</v>
      </c>
      <c r="S13" s="161">
        <f t="shared" si="4"/>
        <v>976.67837506137096</v>
      </c>
      <c r="T13" s="156">
        <f t="shared" si="5"/>
        <v>-91.83812272397472</v>
      </c>
      <c r="U13" s="138"/>
      <c r="W13" s="162" t="str">
        <f t="shared" si="6"/>
        <v>2029-30</v>
      </c>
      <c r="X13" s="193">
        <f t="shared" si="7"/>
        <v>121.661</v>
      </c>
      <c r="Y13" s="165">
        <f>'RNG by Scenario'!O20</f>
        <v>4.3835616438356162</v>
      </c>
      <c r="Z13" s="165">
        <f>'RNG by Scenario'!P20</f>
        <v>2.7424657534246575</v>
      </c>
      <c r="AA13" s="164"/>
      <c r="AB13" s="164"/>
      <c r="AC13" s="165">
        <f>'RNG by Scenario'!S20</f>
        <v>2.0547945205479454</v>
      </c>
      <c r="AD13" s="164"/>
      <c r="AE13" s="165">
        <f>'RNG by Scenario'!U20</f>
        <v>1.095890410958904</v>
      </c>
      <c r="AF13" s="162">
        <v>4.74</v>
      </c>
      <c r="AG13" s="162"/>
      <c r="AH13" s="162"/>
      <c r="AI13" s="162">
        <f t="shared" ref="AI13:AI34" si="9">SUM(AF13:AH13)</f>
        <v>4.74</v>
      </c>
      <c r="AJ13" s="162">
        <v>30</v>
      </c>
      <c r="AK13" s="162">
        <v>15</v>
      </c>
      <c r="AL13" s="162"/>
      <c r="AM13" s="162">
        <v>39.42</v>
      </c>
      <c r="AN13" s="162"/>
      <c r="AO13" s="162"/>
      <c r="AP13" s="162"/>
      <c r="AQ13" s="162"/>
      <c r="AR13" s="162"/>
      <c r="AS13" s="162"/>
      <c r="AT13" s="162">
        <f t="shared" si="8"/>
        <v>39.42</v>
      </c>
      <c r="AU13" s="167">
        <v>0</v>
      </c>
      <c r="AV13" s="168">
        <v>58.589674938628896</v>
      </c>
      <c r="AW13" s="169"/>
      <c r="AX13" s="169"/>
      <c r="AY13" s="86"/>
    </row>
    <row r="14" spans="1:51" x14ac:dyDescent="0.25">
      <c r="A14" s="150"/>
      <c r="B14" s="16" t="s">
        <v>20</v>
      </c>
      <c r="C14" s="17"/>
      <c r="D14" s="151">
        <v>354.46300000000002</v>
      </c>
      <c r="E14" s="151">
        <v>0</v>
      </c>
      <c r="F14" s="151">
        <v>447.05700000000002</v>
      </c>
      <c r="G14" s="152">
        <v>2.5</v>
      </c>
      <c r="H14" s="153">
        <v>85</v>
      </c>
      <c r="I14" s="154">
        <f t="shared" si="0"/>
        <v>889.02</v>
      </c>
      <c r="J14" s="155">
        <v>1043.3949500000001</v>
      </c>
      <c r="K14" s="156">
        <f t="shared" si="1"/>
        <v>-154.37495000000013</v>
      </c>
      <c r="L14" s="157"/>
      <c r="M14" s="154">
        <v>53.205362409376228</v>
      </c>
      <c r="N14" s="158"/>
      <c r="O14" s="159"/>
      <c r="P14" s="160"/>
      <c r="Q14" s="154">
        <f t="shared" si="2"/>
        <v>53.205362409376228</v>
      </c>
      <c r="R14" s="161">
        <f t="shared" si="3"/>
        <v>1043.3949500000001</v>
      </c>
      <c r="S14" s="161">
        <f t="shared" si="4"/>
        <v>974.29110775773836</v>
      </c>
      <c r="T14" s="156">
        <f t="shared" si="5"/>
        <v>-101.16958759062391</v>
      </c>
      <c r="U14" s="138"/>
      <c r="W14" s="162" t="str">
        <f t="shared" si="6"/>
        <v>2030-31</v>
      </c>
      <c r="X14" s="193">
        <f t="shared" si="7"/>
        <v>120.49700000000001</v>
      </c>
      <c r="Y14" s="165">
        <f>'RNG by Scenario'!O21</f>
        <v>4.3835616438356162</v>
      </c>
      <c r="Z14" s="165">
        <f>'RNG by Scenario'!P21</f>
        <v>2.8027397260273976</v>
      </c>
      <c r="AA14" s="164"/>
      <c r="AB14" s="164"/>
      <c r="AC14" s="165">
        <f>'RNG by Scenario'!S21</f>
        <v>2.0547945205479454</v>
      </c>
      <c r="AD14" s="164"/>
      <c r="AE14" s="165">
        <f>'RNG by Scenario'!U21</f>
        <v>1.095890410958904</v>
      </c>
      <c r="AF14" s="162">
        <v>4.74</v>
      </c>
      <c r="AG14" s="162">
        <v>4.74</v>
      </c>
      <c r="AH14" s="162"/>
      <c r="AI14" s="162">
        <f t="shared" si="9"/>
        <v>9.48</v>
      </c>
      <c r="AJ14" s="162">
        <v>30</v>
      </c>
      <c r="AK14" s="162">
        <v>15</v>
      </c>
      <c r="AL14" s="162"/>
      <c r="AM14" s="162">
        <v>39.42</v>
      </c>
      <c r="AN14" s="166">
        <v>9.2200000000000006</v>
      </c>
      <c r="AO14" s="166"/>
      <c r="AP14" s="162"/>
      <c r="AQ14" s="162"/>
      <c r="AR14" s="162"/>
      <c r="AS14" s="162"/>
      <c r="AT14" s="162">
        <f t="shared" si="8"/>
        <v>48.64</v>
      </c>
      <c r="AU14" s="167">
        <v>0</v>
      </c>
      <c r="AV14" s="168">
        <v>69.103842242261777</v>
      </c>
      <c r="AW14" s="169"/>
      <c r="AX14" s="169"/>
      <c r="AY14" s="86"/>
    </row>
    <row r="15" spans="1:51" x14ac:dyDescent="0.25">
      <c r="A15" s="150"/>
      <c r="B15" s="16" t="s">
        <v>21</v>
      </c>
      <c r="C15" s="17"/>
      <c r="D15" s="151">
        <v>354.46300000000002</v>
      </c>
      <c r="E15" s="151">
        <v>0</v>
      </c>
      <c r="F15" s="151">
        <v>447.05700000000002</v>
      </c>
      <c r="G15" s="152">
        <v>2.5</v>
      </c>
      <c r="H15" s="153">
        <v>85</v>
      </c>
      <c r="I15" s="154">
        <f t="shared" si="0"/>
        <v>889.02</v>
      </c>
      <c r="J15" s="155">
        <v>1051.55927</v>
      </c>
      <c r="K15" s="156">
        <f t="shared" si="1"/>
        <v>-162.53926999999999</v>
      </c>
      <c r="L15" s="157"/>
      <c r="M15" s="154">
        <v>60.301475870693764</v>
      </c>
      <c r="N15" s="158"/>
      <c r="O15" s="159"/>
      <c r="P15" s="160"/>
      <c r="Q15" s="154">
        <f t="shared" si="2"/>
        <v>60.301475870693764</v>
      </c>
      <c r="R15" s="161">
        <f t="shared" si="3"/>
        <v>1051.55927</v>
      </c>
      <c r="S15" s="161">
        <f t="shared" si="4"/>
        <v>971.30099609368847</v>
      </c>
      <c r="T15" s="156">
        <f t="shared" si="5"/>
        <v>-102.23779412930617</v>
      </c>
      <c r="U15" s="138"/>
      <c r="W15" s="162" t="str">
        <f t="shared" si="6"/>
        <v>2031-32</v>
      </c>
      <c r="X15" s="193">
        <f t="shared" si="7"/>
        <v>120.49700000000001</v>
      </c>
      <c r="Y15" s="165">
        <f>'RNG by Scenario'!O22</f>
        <v>4.3835616438356162</v>
      </c>
      <c r="Z15" s="165">
        <f>'RNG by Scenario'!P22</f>
        <v>2.8657534246575342</v>
      </c>
      <c r="AA15" s="164"/>
      <c r="AB15" s="164"/>
      <c r="AC15" s="165">
        <f>'RNG by Scenario'!S22</f>
        <v>2.7397260273972601</v>
      </c>
      <c r="AD15" s="164"/>
      <c r="AE15" s="165">
        <f>'RNG by Scenario'!U22</f>
        <v>1.095890410958904</v>
      </c>
      <c r="AF15" s="162">
        <v>4.74</v>
      </c>
      <c r="AG15" s="162">
        <v>4.74</v>
      </c>
      <c r="AH15" s="162"/>
      <c r="AI15" s="162">
        <f t="shared" si="9"/>
        <v>9.48</v>
      </c>
      <c r="AJ15" s="162">
        <v>30</v>
      </c>
      <c r="AK15" s="162">
        <v>15</v>
      </c>
      <c r="AL15" s="162"/>
      <c r="AM15" s="162">
        <v>39.42</v>
      </c>
      <c r="AN15" s="162">
        <v>9.2200000000000006</v>
      </c>
      <c r="AO15" s="162"/>
      <c r="AP15" s="162"/>
      <c r="AQ15" s="162"/>
      <c r="AR15" s="162"/>
      <c r="AS15" s="162"/>
      <c r="AT15" s="162">
        <f t="shared" si="8"/>
        <v>48.64</v>
      </c>
      <c r="AU15" s="167">
        <v>0</v>
      </c>
      <c r="AV15" s="168">
        <v>80.258273906311516</v>
      </c>
      <c r="AW15" s="169"/>
      <c r="AX15" s="169"/>
      <c r="AY15" s="86"/>
    </row>
    <row r="16" spans="1:51" x14ac:dyDescent="0.25">
      <c r="A16" s="150"/>
      <c r="B16" s="16" t="s">
        <v>22</v>
      </c>
      <c r="C16" s="17"/>
      <c r="D16" s="151">
        <v>353.303</v>
      </c>
      <c r="E16" s="151">
        <v>0</v>
      </c>
      <c r="F16" s="151">
        <v>447.05700000000002</v>
      </c>
      <c r="G16" s="152">
        <v>2.5</v>
      </c>
      <c r="H16" s="153">
        <v>85</v>
      </c>
      <c r="I16" s="154">
        <f t="shared" si="0"/>
        <v>887.86</v>
      </c>
      <c r="J16" s="155">
        <v>1058.63858</v>
      </c>
      <c r="K16" s="156">
        <f t="shared" si="1"/>
        <v>-170.77858000000003</v>
      </c>
      <c r="L16" s="157"/>
      <c r="M16" s="154">
        <v>64.697841299247429</v>
      </c>
      <c r="N16" s="158"/>
      <c r="O16" s="159"/>
      <c r="P16" s="160"/>
      <c r="Q16" s="154">
        <f t="shared" si="2"/>
        <v>64.697841299247429</v>
      </c>
      <c r="R16" s="161">
        <f t="shared" si="3"/>
        <v>1058.63858</v>
      </c>
      <c r="S16" s="161">
        <f t="shared" si="4"/>
        <v>960.5674176472412</v>
      </c>
      <c r="T16" s="156">
        <f t="shared" si="5"/>
        <v>-106.08073870075259</v>
      </c>
      <c r="U16" s="138"/>
      <c r="W16" s="162" t="str">
        <f t="shared" si="6"/>
        <v>2032-33</v>
      </c>
      <c r="X16" s="193">
        <f t="shared" si="7"/>
        <v>121.65700000000004</v>
      </c>
      <c r="Y16" s="165">
        <f>'RNG by Scenario'!O23</f>
        <v>4.3835616438356162</v>
      </c>
      <c r="Z16" s="165">
        <f>'RNG by Scenario'!P23</f>
        <v>2.9287671232876713</v>
      </c>
      <c r="AA16" s="164"/>
      <c r="AB16" s="164"/>
      <c r="AC16" s="165">
        <f>'RNG by Scenario'!S23</f>
        <v>2.7397260273972601</v>
      </c>
      <c r="AD16" s="164"/>
      <c r="AE16" s="165">
        <f>'RNG by Scenario'!U23</f>
        <v>1.095890410958904</v>
      </c>
      <c r="AF16" s="162">
        <v>4.74</v>
      </c>
      <c r="AG16" s="162">
        <v>4.74</v>
      </c>
      <c r="AH16" s="162">
        <v>4.74</v>
      </c>
      <c r="AI16" s="162">
        <f t="shared" si="9"/>
        <v>14.22</v>
      </c>
      <c r="AJ16" s="162">
        <v>30</v>
      </c>
      <c r="AK16" s="162">
        <v>15</v>
      </c>
      <c r="AL16" s="162"/>
      <c r="AM16" s="162">
        <v>39.42</v>
      </c>
      <c r="AN16" s="162">
        <v>9.2200000000000006</v>
      </c>
      <c r="AO16" s="162"/>
      <c r="AP16" s="162"/>
      <c r="AQ16" s="162"/>
      <c r="AR16" s="162"/>
      <c r="AS16" s="162"/>
      <c r="AT16" s="162">
        <f t="shared" si="8"/>
        <v>48.64</v>
      </c>
      <c r="AU16" s="167">
        <v>0</v>
      </c>
      <c r="AV16" s="168">
        <v>98.071162352758805</v>
      </c>
      <c r="AW16" s="169"/>
      <c r="AX16" s="169"/>
      <c r="AY16" s="86"/>
    </row>
    <row r="17" spans="1:51" x14ac:dyDescent="0.25">
      <c r="A17" s="150"/>
      <c r="B17" s="16" t="s">
        <v>23</v>
      </c>
      <c r="C17" s="17"/>
      <c r="D17" s="151">
        <v>277.36700000000002</v>
      </c>
      <c r="E17" s="151">
        <v>0</v>
      </c>
      <c r="F17" s="151">
        <v>447.05700000000002</v>
      </c>
      <c r="G17" s="152">
        <v>2.5</v>
      </c>
      <c r="H17" s="153">
        <v>85</v>
      </c>
      <c r="I17" s="154">
        <f t="shared" si="0"/>
        <v>811.92399999999998</v>
      </c>
      <c r="J17" s="155">
        <v>1067.06105</v>
      </c>
      <c r="K17" s="156">
        <f t="shared" si="1"/>
        <v>-255.13705000000004</v>
      </c>
      <c r="L17" s="157"/>
      <c r="M17" s="154">
        <v>69.270096037161764</v>
      </c>
      <c r="N17" s="158"/>
      <c r="O17" s="159"/>
      <c r="P17" s="160"/>
      <c r="Q17" s="154">
        <f t="shared" si="2"/>
        <v>69.270096037161764</v>
      </c>
      <c r="R17" s="161">
        <f t="shared" si="3"/>
        <v>1067.06105</v>
      </c>
      <c r="S17" s="161">
        <f t="shared" si="4"/>
        <v>957.29566823359585</v>
      </c>
      <c r="T17" s="156">
        <f t="shared" si="5"/>
        <v>-185.86695396283824</v>
      </c>
      <c r="U17" s="138"/>
      <c r="W17" s="162" t="str">
        <f t="shared" si="6"/>
        <v>2033-34</v>
      </c>
      <c r="X17" s="193">
        <f t="shared" si="7"/>
        <v>121.81299999999999</v>
      </c>
      <c r="Y17" s="165">
        <f>'RNG by Scenario'!O24</f>
        <v>4.3835616438356162</v>
      </c>
      <c r="Z17" s="165">
        <f>'RNG by Scenario'!P24</f>
        <v>2.9917808219178084</v>
      </c>
      <c r="AA17" s="164"/>
      <c r="AB17" s="164"/>
      <c r="AC17" s="165">
        <f>'RNG by Scenario'!S24</f>
        <v>3.0136986301369864</v>
      </c>
      <c r="AD17" s="164"/>
      <c r="AE17" s="165">
        <f>'RNG by Scenario'!U24</f>
        <v>1.3698630136986301</v>
      </c>
      <c r="AF17" s="162">
        <v>4.74</v>
      </c>
      <c r="AG17" s="162">
        <v>4.74</v>
      </c>
      <c r="AH17" s="162">
        <v>4.74</v>
      </c>
      <c r="AI17" s="162">
        <f t="shared" si="9"/>
        <v>14.22</v>
      </c>
      <c r="AJ17" s="162">
        <v>30</v>
      </c>
      <c r="AK17" s="162">
        <v>15</v>
      </c>
      <c r="AL17" s="162"/>
      <c r="AM17" s="162">
        <v>39.42</v>
      </c>
      <c r="AN17" s="162">
        <v>9.2200000000000006</v>
      </c>
      <c r="AO17" s="162"/>
      <c r="AP17" s="162"/>
      <c r="AQ17" s="162"/>
      <c r="AR17" s="162"/>
      <c r="AS17" s="166">
        <v>75.78</v>
      </c>
      <c r="AT17" s="162">
        <f t="shared" si="8"/>
        <v>124.42</v>
      </c>
      <c r="AU17" s="167">
        <v>0</v>
      </c>
      <c r="AV17" s="168">
        <v>109.76538176640413</v>
      </c>
      <c r="AW17" s="169"/>
      <c r="AX17" s="169"/>
      <c r="AY17" s="86"/>
    </row>
    <row r="18" spans="1:51" x14ac:dyDescent="0.25">
      <c r="A18" s="150"/>
      <c r="B18" s="16" t="s">
        <v>24</v>
      </c>
      <c r="C18" s="17"/>
      <c r="D18" s="151">
        <v>277.36700000000002</v>
      </c>
      <c r="E18" s="151">
        <v>0</v>
      </c>
      <c r="F18" s="151">
        <v>447.05700000000002</v>
      </c>
      <c r="G18" s="152">
        <v>2.5</v>
      </c>
      <c r="H18" s="153">
        <v>85</v>
      </c>
      <c r="I18" s="154">
        <f t="shared" si="0"/>
        <v>811.92399999999998</v>
      </c>
      <c r="J18" s="155">
        <v>1074.4459299999999</v>
      </c>
      <c r="K18" s="156">
        <f t="shared" si="1"/>
        <v>-262.52192999999988</v>
      </c>
      <c r="L18" s="157"/>
      <c r="M18" s="154">
        <v>73.961063497843298</v>
      </c>
      <c r="N18" s="158"/>
      <c r="O18" s="159"/>
      <c r="P18" s="160"/>
      <c r="Q18" s="154">
        <f t="shared" si="2"/>
        <v>73.961063497843298</v>
      </c>
      <c r="R18" s="161">
        <f t="shared" si="3"/>
        <v>1074.4459299999999</v>
      </c>
      <c r="S18" s="161">
        <f t="shared" si="4"/>
        <v>959.49393410016796</v>
      </c>
      <c r="T18" s="156">
        <f t="shared" si="5"/>
        <v>-188.56086650215661</v>
      </c>
      <c r="U18" s="138"/>
      <c r="W18" s="162" t="str">
        <f t="shared" si="6"/>
        <v>2034-35</v>
      </c>
      <c r="X18" s="193">
        <f t="shared" si="7"/>
        <v>121.81299999999999</v>
      </c>
      <c r="Y18" s="165">
        <f>'RNG by Scenario'!O25</f>
        <v>4.3835616438356162</v>
      </c>
      <c r="Z18" s="165">
        <f>'RNG by Scenario'!P25</f>
        <v>3.0575342465753423</v>
      </c>
      <c r="AA18" s="164"/>
      <c r="AB18" s="164"/>
      <c r="AC18" s="165">
        <f>'RNG by Scenario'!S25</f>
        <v>3.0136986301369864</v>
      </c>
      <c r="AD18" s="164"/>
      <c r="AE18" s="165">
        <f>'RNG by Scenario'!U25</f>
        <v>1.3698630136986301</v>
      </c>
      <c r="AF18" s="162">
        <v>4.74</v>
      </c>
      <c r="AG18" s="162">
        <v>4.74</v>
      </c>
      <c r="AH18" s="162">
        <v>4.74</v>
      </c>
      <c r="AI18" s="162">
        <f t="shared" si="9"/>
        <v>14.22</v>
      </c>
      <c r="AJ18" s="162">
        <v>30</v>
      </c>
      <c r="AK18" s="162">
        <v>15</v>
      </c>
      <c r="AL18" s="162"/>
      <c r="AM18" s="162">
        <v>39.42</v>
      </c>
      <c r="AN18" s="162">
        <v>9.2200000000000006</v>
      </c>
      <c r="AO18" s="162"/>
      <c r="AP18" s="162"/>
      <c r="AQ18" s="162"/>
      <c r="AR18" s="162"/>
      <c r="AS18" s="162">
        <v>75.78</v>
      </c>
      <c r="AT18" s="162">
        <f t="shared" si="8"/>
        <v>124.42</v>
      </c>
      <c r="AU18" s="167">
        <v>0</v>
      </c>
      <c r="AV18" s="168">
        <v>114.95199589983196</v>
      </c>
      <c r="AW18" s="169"/>
      <c r="AX18" s="169"/>
      <c r="AY18" s="86"/>
    </row>
    <row r="19" spans="1:51" x14ac:dyDescent="0.25">
      <c r="A19" s="150"/>
      <c r="B19" s="16" t="s">
        <v>25</v>
      </c>
      <c r="C19" s="17"/>
      <c r="D19" s="151">
        <v>277.36700000000002</v>
      </c>
      <c r="E19" s="151">
        <v>0</v>
      </c>
      <c r="F19" s="151">
        <v>447.05700000000002</v>
      </c>
      <c r="G19" s="152">
        <v>2.5</v>
      </c>
      <c r="H19" s="153">
        <v>85</v>
      </c>
      <c r="I19" s="154">
        <f t="shared" si="0"/>
        <v>811.92399999999998</v>
      </c>
      <c r="J19" s="155">
        <v>1081.79108</v>
      </c>
      <c r="K19" s="156">
        <f t="shared" si="1"/>
        <v>-269.86707999999999</v>
      </c>
      <c r="L19" s="157"/>
      <c r="M19" s="154">
        <v>78.737891361682856</v>
      </c>
      <c r="N19" s="158"/>
      <c r="O19" s="159"/>
      <c r="P19" s="160"/>
      <c r="Q19" s="154">
        <f t="shared" si="2"/>
        <v>78.737891361682856</v>
      </c>
      <c r="R19" s="161">
        <f t="shared" si="3"/>
        <v>1081.79108</v>
      </c>
      <c r="S19" s="161">
        <f t="shared" si="4"/>
        <v>961.91443948707558</v>
      </c>
      <c r="T19" s="156">
        <f t="shared" si="5"/>
        <v>-191.12918863831715</v>
      </c>
      <c r="U19" s="138"/>
      <c r="W19" s="162" t="str">
        <f t="shared" si="6"/>
        <v>2035-36</v>
      </c>
      <c r="X19" s="193">
        <f t="shared" si="7"/>
        <v>121.81299999999999</v>
      </c>
      <c r="Y19" s="165">
        <f>'RNG by Scenario'!O26</f>
        <v>4.3835616438356162</v>
      </c>
      <c r="Z19" s="165">
        <f>'RNG by Scenario'!P26</f>
        <v>3.1260273972602741</v>
      </c>
      <c r="AA19" s="164"/>
      <c r="AB19" s="164"/>
      <c r="AC19" s="165">
        <f>'RNG by Scenario'!S26</f>
        <v>3.2876712328767121</v>
      </c>
      <c r="AD19" s="164"/>
      <c r="AE19" s="165">
        <f>'RNG by Scenario'!U26</f>
        <v>1.3698630136986301</v>
      </c>
      <c r="AF19" s="162">
        <v>4.74</v>
      </c>
      <c r="AG19" s="162">
        <v>4.74</v>
      </c>
      <c r="AH19" s="162">
        <v>4.74</v>
      </c>
      <c r="AI19" s="162">
        <f t="shared" si="9"/>
        <v>14.22</v>
      </c>
      <c r="AJ19" s="162">
        <v>30</v>
      </c>
      <c r="AK19" s="162">
        <v>15</v>
      </c>
      <c r="AL19" s="162"/>
      <c r="AM19" s="162">
        <v>39.42</v>
      </c>
      <c r="AN19" s="162">
        <v>9.2200000000000006</v>
      </c>
      <c r="AO19" s="162"/>
      <c r="AP19" s="162"/>
      <c r="AQ19" s="162"/>
      <c r="AR19" s="162"/>
      <c r="AS19" s="162">
        <v>75.78</v>
      </c>
      <c r="AT19" s="162">
        <f t="shared" si="8"/>
        <v>124.42</v>
      </c>
      <c r="AU19" s="167">
        <v>0</v>
      </c>
      <c r="AV19" s="168">
        <v>119.87664051292442</v>
      </c>
      <c r="AW19" s="169"/>
      <c r="AX19" s="169"/>
      <c r="AY19" s="86"/>
    </row>
    <row r="20" spans="1:51" x14ac:dyDescent="0.25">
      <c r="A20" s="150"/>
      <c r="B20" s="16" t="s">
        <v>26</v>
      </c>
      <c r="C20" s="17"/>
      <c r="D20" s="151">
        <v>277.36700000000002</v>
      </c>
      <c r="E20" s="151">
        <v>0</v>
      </c>
      <c r="F20" s="151">
        <v>447.05700000000002</v>
      </c>
      <c r="G20" s="152">
        <v>2.5</v>
      </c>
      <c r="H20" s="153">
        <v>85</v>
      </c>
      <c r="I20" s="154">
        <f t="shared" si="0"/>
        <v>811.92399999999998</v>
      </c>
      <c r="J20" s="155">
        <v>1088.3149900000001</v>
      </c>
      <c r="K20" s="156">
        <f t="shared" si="1"/>
        <v>-276.3909900000001</v>
      </c>
      <c r="L20" s="157"/>
      <c r="M20" s="154">
        <v>83.436153129403692</v>
      </c>
      <c r="N20" s="158"/>
      <c r="O20" s="159"/>
      <c r="P20" s="160"/>
      <c r="Q20" s="154">
        <f t="shared" si="2"/>
        <v>83.436153129403692</v>
      </c>
      <c r="R20" s="161">
        <f t="shared" si="3"/>
        <v>1088.3149900000001</v>
      </c>
      <c r="S20" s="161">
        <f t="shared" si="4"/>
        <v>963.56200069481179</v>
      </c>
      <c r="T20" s="156">
        <f t="shared" si="5"/>
        <v>-192.95483687059641</v>
      </c>
      <c r="U20" s="138"/>
      <c r="W20" s="162" t="str">
        <f t="shared" si="6"/>
        <v>2036-37</v>
      </c>
      <c r="X20" s="193">
        <f t="shared" si="7"/>
        <v>121.81299999999999</v>
      </c>
      <c r="Y20" s="165">
        <f>'RNG by Scenario'!O27</f>
        <v>4.1643835616438354</v>
      </c>
      <c r="Z20" s="165">
        <f>'RNG by Scenario'!P27</f>
        <v>3.1945205479452055</v>
      </c>
      <c r="AA20" s="164"/>
      <c r="AB20" s="164"/>
      <c r="AC20" s="165">
        <f>'RNG by Scenario'!S27</f>
        <v>3.2876712328767121</v>
      </c>
      <c r="AD20" s="164"/>
      <c r="AE20" s="165">
        <f>'RNG by Scenario'!U27</f>
        <v>1.3698630136986301</v>
      </c>
      <c r="AF20" s="162">
        <v>4.74</v>
      </c>
      <c r="AG20" s="162">
        <v>4.74</v>
      </c>
      <c r="AH20" s="162">
        <v>4.74</v>
      </c>
      <c r="AI20" s="162">
        <f t="shared" si="9"/>
        <v>14.22</v>
      </c>
      <c r="AJ20" s="162">
        <v>30</v>
      </c>
      <c r="AK20" s="162">
        <v>15</v>
      </c>
      <c r="AL20" s="162"/>
      <c r="AM20" s="162">
        <v>39.42</v>
      </c>
      <c r="AN20" s="162">
        <v>9.2200000000000006</v>
      </c>
      <c r="AO20" s="162"/>
      <c r="AP20" s="162"/>
      <c r="AQ20" s="162"/>
      <c r="AR20" s="162"/>
      <c r="AS20" s="162">
        <v>75.78</v>
      </c>
      <c r="AT20" s="162">
        <f t="shared" si="8"/>
        <v>124.42</v>
      </c>
      <c r="AU20" s="167">
        <v>0</v>
      </c>
      <c r="AV20" s="168">
        <v>124.75298930518827</v>
      </c>
      <c r="AW20" s="169"/>
      <c r="AX20" s="169"/>
      <c r="AY20" s="86"/>
    </row>
    <row r="21" spans="1:51" x14ac:dyDescent="0.25">
      <c r="A21" s="150"/>
      <c r="B21" s="16" t="s">
        <v>27</v>
      </c>
      <c r="C21" s="17"/>
      <c r="D21" s="151">
        <v>277.36700000000002</v>
      </c>
      <c r="E21" s="151">
        <v>0</v>
      </c>
      <c r="F21" s="151">
        <v>447.05700000000002</v>
      </c>
      <c r="G21" s="152">
        <v>2.5</v>
      </c>
      <c r="H21" s="153">
        <v>85</v>
      </c>
      <c r="I21" s="154">
        <f t="shared" si="0"/>
        <v>811.92399999999998</v>
      </c>
      <c r="J21" s="155">
        <v>1096.5153700000001</v>
      </c>
      <c r="K21" s="156">
        <f t="shared" si="1"/>
        <v>-284.5913700000001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3"/>
        <v>1096.5153700000001</v>
      </c>
      <c r="S21" s="161">
        <f t="shared" si="4"/>
        <v>966.7480302405379</v>
      </c>
      <c r="T21" s="156">
        <f t="shared" si="5"/>
        <v>-196.40918883356289</v>
      </c>
      <c r="U21" s="138"/>
      <c r="W21" s="162" t="str">
        <f t="shared" si="6"/>
        <v>2037-38</v>
      </c>
      <c r="X21" s="193">
        <f t="shared" si="7"/>
        <v>121.81299999999999</v>
      </c>
      <c r="Y21" s="165">
        <f>'RNG by Scenario'!O28</f>
        <v>3.945205479452055</v>
      </c>
      <c r="Z21" s="165">
        <f>'RNG by Scenario'!P28</f>
        <v>3.2657534246575342</v>
      </c>
      <c r="AA21" s="164"/>
      <c r="AB21" s="164"/>
      <c r="AC21" s="165">
        <f>'RNG by Scenario'!S28</f>
        <v>3.5616438356164384</v>
      </c>
      <c r="AD21" s="164"/>
      <c r="AE21" s="165">
        <f>'RNG by Scenario'!U28</f>
        <v>1.6438356164383561</v>
      </c>
      <c r="AF21" s="162">
        <v>4.74</v>
      </c>
      <c r="AG21" s="162">
        <v>4.74</v>
      </c>
      <c r="AH21" s="162">
        <v>4.74</v>
      </c>
      <c r="AI21" s="162">
        <f t="shared" si="9"/>
        <v>14.22</v>
      </c>
      <c r="AJ21" s="162">
        <v>30</v>
      </c>
      <c r="AK21" s="162">
        <v>15</v>
      </c>
      <c r="AL21" s="162"/>
      <c r="AM21" s="162">
        <v>39.42</v>
      </c>
      <c r="AN21" s="162">
        <v>9.2200000000000006</v>
      </c>
      <c r="AO21" s="162"/>
      <c r="AP21" s="162"/>
      <c r="AQ21" s="162"/>
      <c r="AR21" s="162"/>
      <c r="AS21" s="162">
        <v>75.78</v>
      </c>
      <c r="AT21" s="162">
        <f t="shared" si="8"/>
        <v>124.42</v>
      </c>
      <c r="AU21" s="167">
        <v>0</v>
      </c>
      <c r="AV21" s="168">
        <v>129.76733975946223</v>
      </c>
      <c r="AW21" s="169"/>
      <c r="AX21" s="169"/>
      <c r="AY21" s="86"/>
    </row>
    <row r="22" spans="1:51" x14ac:dyDescent="0.25">
      <c r="A22" s="150"/>
      <c r="B22" s="16" t="s">
        <v>28</v>
      </c>
      <c r="C22" s="17"/>
      <c r="D22" s="151">
        <v>277.36700000000002</v>
      </c>
      <c r="E22" s="151">
        <v>0</v>
      </c>
      <c r="F22" s="151">
        <v>447.05700000000002</v>
      </c>
      <c r="G22" s="152">
        <v>2.5</v>
      </c>
      <c r="H22" s="153">
        <v>85</v>
      </c>
      <c r="I22" s="154">
        <f t="shared" si="0"/>
        <v>811.92399999999998</v>
      </c>
      <c r="J22" s="155">
        <v>1104.03051</v>
      </c>
      <c r="K22" s="156">
        <f t="shared" si="1"/>
        <v>-292.10651000000007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3"/>
        <v>1104.03051</v>
      </c>
      <c r="S22" s="161">
        <f t="shared" si="4"/>
        <v>968.40221958592895</v>
      </c>
      <c r="T22" s="156">
        <f t="shared" si="5"/>
        <v>-199.17671208172146</v>
      </c>
      <c r="U22" s="138"/>
      <c r="W22" s="162" t="str">
        <f t="shared" si="6"/>
        <v>2038-39</v>
      </c>
      <c r="X22" s="193">
        <f t="shared" si="7"/>
        <v>121.81299999999999</v>
      </c>
      <c r="Y22" s="165">
        <f>'RNG by Scenario'!P29</f>
        <v>3.7534246575342469</v>
      </c>
      <c r="Z22" s="165">
        <f>'RNG by Scenario'!Q29</f>
        <v>3.3369863013698633</v>
      </c>
      <c r="AA22" s="164"/>
      <c r="AB22" s="164"/>
      <c r="AC22" s="165">
        <f>'RNG by Scenario'!T29</f>
        <v>3.5616438356164384</v>
      </c>
      <c r="AD22" s="164"/>
      <c r="AE22" s="165">
        <f>'RNG by Scenario'!V30</f>
        <v>1.6438356164383561</v>
      </c>
      <c r="AF22" s="162">
        <v>4.74</v>
      </c>
      <c r="AG22" s="162">
        <v>4.74</v>
      </c>
      <c r="AH22" s="162">
        <v>4.74</v>
      </c>
      <c r="AI22" s="162">
        <f t="shared" si="9"/>
        <v>14.22</v>
      </c>
      <c r="AJ22" s="162">
        <v>30</v>
      </c>
      <c r="AK22" s="162">
        <v>15</v>
      </c>
      <c r="AL22" s="162"/>
      <c r="AM22" s="162">
        <v>39.42</v>
      </c>
      <c r="AN22" s="162">
        <v>9.2200000000000006</v>
      </c>
      <c r="AO22" s="162"/>
      <c r="AP22" s="162"/>
      <c r="AQ22" s="162"/>
      <c r="AR22" s="162"/>
      <c r="AS22" s="162">
        <v>75.78</v>
      </c>
      <c r="AT22" s="162">
        <f t="shared" si="8"/>
        <v>124.42</v>
      </c>
      <c r="AU22" s="167">
        <v>0</v>
      </c>
      <c r="AV22" s="168">
        <v>135.62829041407113</v>
      </c>
      <c r="AW22" s="169"/>
      <c r="AX22" s="169"/>
      <c r="AY22" s="86"/>
    </row>
    <row r="23" spans="1:51" x14ac:dyDescent="0.25">
      <c r="A23" s="150"/>
      <c r="B23" s="16" t="s">
        <v>29</v>
      </c>
      <c r="C23" s="17"/>
      <c r="D23" s="151">
        <v>277.36700000000002</v>
      </c>
      <c r="E23" s="151">
        <v>0</v>
      </c>
      <c r="F23" s="151">
        <v>447.05700000000002</v>
      </c>
      <c r="G23" s="152">
        <v>2.5</v>
      </c>
      <c r="H23" s="153">
        <v>85</v>
      </c>
      <c r="I23" s="154">
        <f t="shared" si="0"/>
        <v>811.92399999999998</v>
      </c>
      <c r="J23" s="155">
        <v>1111.41419</v>
      </c>
      <c r="K23" s="156">
        <f t="shared" si="1"/>
        <v>-299.49018999999998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3"/>
        <v>1111.41419</v>
      </c>
      <c r="S23" s="161">
        <f t="shared" si="4"/>
        <v>970.28822528984711</v>
      </c>
      <c r="T23" s="156">
        <f t="shared" si="5"/>
        <v>-201.82013686390678</v>
      </c>
      <c r="U23" s="138"/>
      <c r="W23" s="162" t="str">
        <f t="shared" si="6"/>
        <v>2039-40</v>
      </c>
      <c r="X23" s="193">
        <f t="shared" si="7"/>
        <v>121.81299999999999</v>
      </c>
      <c r="Y23" s="165">
        <f>'RNG by Scenario'!P30</f>
        <v>3.5616438356164384</v>
      </c>
      <c r="Z23" s="165">
        <f>'RNG by Scenario'!Q30</f>
        <v>3.4109589041095894</v>
      </c>
      <c r="AA23" s="164"/>
      <c r="AB23" s="164"/>
      <c r="AC23" s="165">
        <f>'RNG by Scenario'!T30</f>
        <v>4.1095890410958908</v>
      </c>
      <c r="AD23" s="164"/>
      <c r="AE23" s="165">
        <f>'RNG by Scenario'!V31</f>
        <v>1.6438356164383561</v>
      </c>
      <c r="AF23" s="162">
        <v>4.74</v>
      </c>
      <c r="AG23" s="162">
        <v>4.74</v>
      </c>
      <c r="AH23" s="162">
        <v>4.74</v>
      </c>
      <c r="AI23" s="162">
        <f t="shared" si="9"/>
        <v>14.22</v>
      </c>
      <c r="AJ23" s="162">
        <v>30</v>
      </c>
      <c r="AK23" s="162">
        <v>15</v>
      </c>
      <c r="AL23" s="162"/>
      <c r="AM23" s="162">
        <v>39.42</v>
      </c>
      <c r="AN23" s="162">
        <v>9.2200000000000006</v>
      </c>
      <c r="AO23" s="162"/>
      <c r="AP23" s="162"/>
      <c r="AQ23" s="162"/>
      <c r="AR23" s="162"/>
      <c r="AS23" s="162">
        <v>75.78</v>
      </c>
      <c r="AT23" s="162">
        <f t="shared" si="8"/>
        <v>124.42</v>
      </c>
      <c r="AU23" s="167">
        <v>0</v>
      </c>
      <c r="AV23" s="168">
        <v>141.12596471015283</v>
      </c>
      <c r="AW23" s="169"/>
      <c r="AX23" s="169"/>
      <c r="AY23" s="86"/>
    </row>
    <row r="24" spans="1:51" x14ac:dyDescent="0.25">
      <c r="A24" s="150"/>
      <c r="B24" s="16" t="s">
        <v>30</v>
      </c>
      <c r="C24" s="17"/>
      <c r="D24" s="151">
        <v>277.36700000000002</v>
      </c>
      <c r="E24" s="151">
        <v>0</v>
      </c>
      <c r="F24" s="151">
        <v>447.05700000000002</v>
      </c>
      <c r="G24" s="152">
        <v>2.5</v>
      </c>
      <c r="H24" s="153">
        <v>85</v>
      </c>
      <c r="I24" s="154">
        <f t="shared" si="0"/>
        <v>811.92399999999998</v>
      </c>
      <c r="J24" s="155">
        <v>1117.6881399999997</v>
      </c>
      <c r="K24" s="156">
        <f t="shared" si="1"/>
        <v>-305.76413999999977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3"/>
        <v>1117.6881399999997</v>
      </c>
      <c r="S24" s="161">
        <f t="shared" si="4"/>
        <v>970.38747796710049</v>
      </c>
      <c r="T24" s="156">
        <f t="shared" si="5"/>
        <v>-203.38823040949887</v>
      </c>
      <c r="U24" s="138"/>
      <c r="W24" s="162" t="str">
        <f t="shared" si="6"/>
        <v>2040-41</v>
      </c>
      <c r="X24" s="193">
        <f t="shared" si="7"/>
        <v>121.81299999999999</v>
      </c>
      <c r="Y24" s="165">
        <f>'RNG by Scenario'!P31</f>
        <v>3.3972602739726026</v>
      </c>
      <c r="Z24" s="165">
        <f>'RNG by Scenario'!Q31</f>
        <v>3.484931506849315</v>
      </c>
      <c r="AA24" s="164"/>
      <c r="AB24" s="164"/>
      <c r="AC24" s="165">
        <f>'RNG by Scenario'!T31</f>
        <v>4.1095890410958908</v>
      </c>
      <c r="AD24" s="164"/>
      <c r="AE24" s="165">
        <f>'RNG by Scenario'!V32</f>
        <v>1.6438356164383561</v>
      </c>
      <c r="AF24" s="162">
        <v>4.74</v>
      </c>
      <c r="AG24" s="162">
        <v>4.74</v>
      </c>
      <c r="AH24" s="162">
        <v>4.74</v>
      </c>
      <c r="AI24" s="162">
        <f t="shared" si="9"/>
        <v>14.22</v>
      </c>
      <c r="AJ24" s="162">
        <v>30</v>
      </c>
      <c r="AK24" s="162">
        <v>15</v>
      </c>
      <c r="AL24" s="162"/>
      <c r="AM24" s="162">
        <v>39.42</v>
      </c>
      <c r="AN24" s="162">
        <v>9.2200000000000006</v>
      </c>
      <c r="AO24" s="162"/>
      <c r="AP24" s="162"/>
      <c r="AQ24" s="162"/>
      <c r="AR24" s="162"/>
      <c r="AS24" s="162">
        <v>75.78</v>
      </c>
      <c r="AT24" s="162">
        <f t="shared" si="8"/>
        <v>124.42</v>
      </c>
      <c r="AU24" s="167">
        <v>0</v>
      </c>
      <c r="AV24" s="168">
        <v>147.30066203289928</v>
      </c>
      <c r="AW24" s="169"/>
      <c r="AX24" s="169"/>
      <c r="AY24" s="86"/>
    </row>
    <row r="25" spans="1:51" x14ac:dyDescent="0.25">
      <c r="A25" s="150"/>
      <c r="B25" s="16" t="s">
        <v>34</v>
      </c>
      <c r="C25" s="17"/>
      <c r="D25" s="151">
        <v>277.36700000000002</v>
      </c>
      <c r="E25" s="151">
        <v>0</v>
      </c>
      <c r="F25" s="151">
        <v>447.05700000000002</v>
      </c>
      <c r="G25" s="152">
        <v>2.5</v>
      </c>
      <c r="H25" s="153">
        <v>85</v>
      </c>
      <c r="I25" s="154">
        <f t="shared" si="0"/>
        <v>811.92399999999998</v>
      </c>
      <c r="J25" s="155">
        <v>1125.7561599999999</v>
      </c>
      <c r="K25" s="156">
        <f>I25-J25</f>
        <v>-313.83215999999993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1125.7561599999999</v>
      </c>
      <c r="S25" s="161">
        <f t="shared" si="4"/>
        <v>974.63516429781453</v>
      </c>
      <c r="T25" s="156">
        <f>I25+Q25-R25</f>
        <v>-206.8737315266759</v>
      </c>
      <c r="U25" s="138"/>
      <c r="V25" s="65"/>
      <c r="W25" s="162" t="str">
        <f>B25</f>
        <v>2041-42</v>
      </c>
      <c r="X25" s="193">
        <f t="shared" si="7"/>
        <v>121.81299999999999</v>
      </c>
      <c r="Y25" s="165">
        <f>'RNG by Scenario'!P32</f>
        <v>3.2328767123287672</v>
      </c>
      <c r="Z25" s="165">
        <f>'RNG by Scenario'!Q32</f>
        <v>3.5616438356164384</v>
      </c>
      <c r="AA25" s="164"/>
      <c r="AB25" s="164"/>
      <c r="AC25" s="165">
        <f>'RNG by Scenario'!T32</f>
        <v>4.3835616438356162</v>
      </c>
      <c r="AD25" s="164"/>
      <c r="AE25" s="165">
        <f>'RNG by Scenario'!V33</f>
        <v>1.9178082191780821</v>
      </c>
      <c r="AF25" s="162">
        <v>4.74</v>
      </c>
      <c r="AG25" s="162">
        <v>4.74</v>
      </c>
      <c r="AH25" s="162">
        <v>4.74</v>
      </c>
      <c r="AI25" s="162">
        <f t="shared" si="9"/>
        <v>14.22</v>
      </c>
      <c r="AJ25" s="162">
        <v>30</v>
      </c>
      <c r="AK25" s="162">
        <v>15</v>
      </c>
      <c r="AL25" s="162"/>
      <c r="AM25" s="162">
        <v>39.42</v>
      </c>
      <c r="AN25" s="162">
        <v>9.2200000000000006</v>
      </c>
      <c r="AO25" s="162"/>
      <c r="AP25" s="162"/>
      <c r="AQ25" s="162"/>
      <c r="AR25" s="162"/>
      <c r="AS25" s="162">
        <v>75.78</v>
      </c>
      <c r="AT25" s="162">
        <f t="shared" si="8"/>
        <v>124.42</v>
      </c>
      <c r="AU25" s="167">
        <v>0</v>
      </c>
      <c r="AV25" s="168">
        <v>151.12099570218535</v>
      </c>
      <c r="AW25" s="169"/>
      <c r="AX25" s="169"/>
      <c r="AY25" s="86"/>
    </row>
    <row r="26" spans="1:51" x14ac:dyDescent="0.25">
      <c r="A26" s="150"/>
      <c r="B26" s="16" t="s">
        <v>38</v>
      </c>
      <c r="C26" s="17"/>
      <c r="D26" s="151">
        <v>277.36700000000002</v>
      </c>
      <c r="E26" s="151">
        <v>0</v>
      </c>
      <c r="F26" s="151">
        <v>447.05700000000002</v>
      </c>
      <c r="G26" s="152">
        <v>2.5</v>
      </c>
      <c r="H26" s="153">
        <v>85</v>
      </c>
      <c r="I26" s="154">
        <f t="shared" si="0"/>
        <v>811.92399999999998</v>
      </c>
      <c r="J26" s="155">
        <v>1133.1107300000001</v>
      </c>
      <c r="K26" s="156">
        <f t="shared" ref="K26:K34" si="10">I26-J26</f>
        <v>-321.18673000000013</v>
      </c>
      <c r="L26" s="157"/>
      <c r="M26" s="175">
        <v>111.68148430943501</v>
      </c>
      <c r="N26" s="158"/>
      <c r="O26" s="159"/>
      <c r="P26" s="160"/>
      <c r="Q26" s="154">
        <f t="shared" ref="Q26:Q34" si="11">SUM(M26:P26)</f>
        <v>111.68148430943501</v>
      </c>
      <c r="R26" s="161">
        <f t="shared" ref="R26:R34" si="12">J26</f>
        <v>1133.1107300000001</v>
      </c>
      <c r="S26" s="161">
        <f t="shared" si="4"/>
        <v>977.39009394731556</v>
      </c>
      <c r="T26" s="156">
        <f t="shared" ref="T26:T34" si="13">I26+Q26-R26</f>
        <v>-209.50524569056506</v>
      </c>
      <c r="U26" s="138"/>
      <c r="W26" s="162" t="str">
        <f t="shared" ref="W26:W34" si="14">B26</f>
        <v>2042-43</v>
      </c>
      <c r="X26" s="193">
        <f t="shared" si="7"/>
        <v>121.81299999999999</v>
      </c>
      <c r="Y26" s="165">
        <f>'RNG by Scenario'!P33</f>
        <v>3.0684931506849318</v>
      </c>
      <c r="Z26" s="165">
        <f>'RNG by Scenario'!Q33</f>
        <v>3.6410958904109587</v>
      </c>
      <c r="AA26" s="164"/>
      <c r="AB26" s="164"/>
      <c r="AC26" s="165">
        <f>'RNG by Scenario'!T33</f>
        <v>4.3835616438356162</v>
      </c>
      <c r="AD26" s="164"/>
      <c r="AE26" s="165">
        <f>'RNG by Scenario'!V34</f>
        <v>1.9178082191780821</v>
      </c>
      <c r="AF26" s="162">
        <v>4.74</v>
      </c>
      <c r="AG26" s="162">
        <v>4.74</v>
      </c>
      <c r="AH26" s="162">
        <v>4.74</v>
      </c>
      <c r="AI26" s="162">
        <f t="shared" si="9"/>
        <v>14.22</v>
      </c>
      <c r="AJ26" s="162">
        <v>30</v>
      </c>
      <c r="AK26" s="162">
        <v>15</v>
      </c>
      <c r="AL26" s="162"/>
      <c r="AM26" s="162">
        <v>39.42</v>
      </c>
      <c r="AN26" s="162">
        <v>9.2200000000000006</v>
      </c>
      <c r="AO26" s="162"/>
      <c r="AP26" s="162"/>
      <c r="AQ26" s="162"/>
      <c r="AR26" s="162"/>
      <c r="AS26" s="162">
        <v>75.78</v>
      </c>
      <c r="AT26" s="162">
        <f t="shared" si="8"/>
        <v>124.42</v>
      </c>
      <c r="AU26" s="167">
        <v>0</v>
      </c>
      <c r="AV26" s="168">
        <v>155.72063605268457</v>
      </c>
      <c r="AW26" s="169"/>
      <c r="AX26" s="169"/>
      <c r="AY26" s="86"/>
    </row>
    <row r="27" spans="1:51" x14ac:dyDescent="0.25">
      <c r="A27" s="150"/>
      <c r="B27" s="16" t="s">
        <v>41</v>
      </c>
      <c r="C27" s="17"/>
      <c r="D27" s="151">
        <v>277.36700000000002</v>
      </c>
      <c r="E27" s="151">
        <v>0</v>
      </c>
      <c r="F27" s="151">
        <v>447.05700000000002</v>
      </c>
      <c r="G27" s="152">
        <v>2.5</v>
      </c>
      <c r="H27" s="153">
        <v>85</v>
      </c>
      <c r="I27" s="154">
        <f t="shared" si="0"/>
        <v>811.92399999999998</v>
      </c>
      <c r="J27" s="155">
        <v>1140.4231</v>
      </c>
      <c r="K27" s="156">
        <f t="shared" si="10"/>
        <v>-328.4991</v>
      </c>
      <c r="L27" s="157"/>
      <c r="M27" s="175">
        <v>116.36065912139</v>
      </c>
      <c r="N27" s="158"/>
      <c r="O27" s="159"/>
      <c r="P27" s="160"/>
      <c r="Q27" s="154">
        <f t="shared" si="11"/>
        <v>116.36065912139</v>
      </c>
      <c r="R27" s="161">
        <f t="shared" si="12"/>
        <v>1140.4231</v>
      </c>
      <c r="S27" s="161">
        <f t="shared" si="4"/>
        <v>980.66552702172612</v>
      </c>
      <c r="T27" s="156">
        <f t="shared" si="13"/>
        <v>-212.13844087861003</v>
      </c>
      <c r="U27" s="138"/>
      <c r="W27" s="162" t="str">
        <f t="shared" si="14"/>
        <v>2043-44</v>
      </c>
      <c r="X27" s="193">
        <f t="shared" si="7"/>
        <v>121.81299999999999</v>
      </c>
      <c r="Y27" s="165">
        <f>'RNG by Scenario'!P34</f>
        <v>2.904109589041096</v>
      </c>
      <c r="Z27" s="165">
        <f>'RNG by Scenario'!Q34</f>
        <v>3.7205479452054795</v>
      </c>
      <c r="AA27" s="164"/>
      <c r="AB27" s="164"/>
      <c r="AC27" s="165">
        <f>'RNG by Scenario'!T34</f>
        <v>4.6575342465753424</v>
      </c>
      <c r="AD27" s="164"/>
      <c r="AE27" s="165">
        <f>'RNG by Scenario'!V35</f>
        <v>1.9178082191780821</v>
      </c>
      <c r="AF27" s="162">
        <v>4.74</v>
      </c>
      <c r="AG27" s="162">
        <v>4.74</v>
      </c>
      <c r="AH27" s="162">
        <v>4.74</v>
      </c>
      <c r="AI27" s="162">
        <f t="shared" si="9"/>
        <v>14.22</v>
      </c>
      <c r="AJ27" s="162">
        <v>30</v>
      </c>
      <c r="AK27" s="162">
        <v>15</v>
      </c>
      <c r="AL27" s="162"/>
      <c r="AM27" s="162">
        <v>39.42</v>
      </c>
      <c r="AN27" s="162">
        <v>9.2200000000000006</v>
      </c>
      <c r="AO27" s="162"/>
      <c r="AP27" s="162"/>
      <c r="AQ27" s="162"/>
      <c r="AR27" s="162"/>
      <c r="AS27" s="162">
        <v>75.78</v>
      </c>
      <c r="AT27" s="162">
        <f t="shared" si="8"/>
        <v>124.42</v>
      </c>
      <c r="AU27" s="167">
        <v>0</v>
      </c>
      <c r="AV27" s="168">
        <v>159.75757297827391</v>
      </c>
      <c r="AW27" s="169"/>
      <c r="AX27" s="169"/>
      <c r="AY27" s="86"/>
    </row>
    <row r="28" spans="1:51" x14ac:dyDescent="0.25">
      <c r="A28" s="150"/>
      <c r="B28" s="16" t="s">
        <v>39</v>
      </c>
      <c r="C28" s="17"/>
      <c r="D28" s="151">
        <v>277.36700000000002</v>
      </c>
      <c r="E28" s="151">
        <v>0</v>
      </c>
      <c r="F28" s="151">
        <v>447.05700000000002</v>
      </c>
      <c r="G28" s="152">
        <v>2.5</v>
      </c>
      <c r="H28" s="153">
        <v>85</v>
      </c>
      <c r="I28" s="154">
        <f t="shared" si="0"/>
        <v>811.92399999999998</v>
      </c>
      <c r="J28" s="155">
        <v>1146.87691</v>
      </c>
      <c r="K28" s="156">
        <f t="shared" si="10"/>
        <v>-334.95290999999997</v>
      </c>
      <c r="L28" s="157"/>
      <c r="M28" s="175">
        <v>121.039833933344</v>
      </c>
      <c r="N28" s="158"/>
      <c r="O28" s="159"/>
      <c r="P28" s="160"/>
      <c r="Q28" s="154">
        <f t="shared" si="11"/>
        <v>121.039833933344</v>
      </c>
      <c r="R28" s="161">
        <f t="shared" si="12"/>
        <v>1146.87691</v>
      </c>
      <c r="S28" s="161">
        <f t="shared" si="4"/>
        <v>978.85210494177772</v>
      </c>
      <c r="T28" s="156">
        <f t="shared" si="13"/>
        <v>-213.913076066656</v>
      </c>
      <c r="U28" s="138"/>
      <c r="W28" s="162" t="str">
        <f t="shared" si="14"/>
        <v>2044-45</v>
      </c>
      <c r="X28" s="193">
        <f t="shared" si="7"/>
        <v>121.81299999999999</v>
      </c>
      <c r="Y28" s="165">
        <f>'RNG by Scenario'!P35</f>
        <v>2.7671232876712328</v>
      </c>
      <c r="Z28" s="165">
        <f>'RNG by Scenario'!Q35</f>
        <v>3.8027397260273976</v>
      </c>
      <c r="AA28" s="164"/>
      <c r="AB28" s="164"/>
      <c r="AC28" s="165">
        <f>'RNG by Scenario'!T35</f>
        <v>4.9315068493150687</v>
      </c>
      <c r="AD28" s="164"/>
      <c r="AE28" s="165">
        <f>'RNG by Scenario'!V36</f>
        <v>1.9178082191780821</v>
      </c>
      <c r="AF28" s="162">
        <v>4.74</v>
      </c>
      <c r="AG28" s="162">
        <v>4.74</v>
      </c>
      <c r="AH28" s="162">
        <v>4.74</v>
      </c>
      <c r="AI28" s="162">
        <f t="shared" si="9"/>
        <v>14.22</v>
      </c>
      <c r="AJ28" s="162">
        <v>30</v>
      </c>
      <c r="AK28" s="162">
        <v>15</v>
      </c>
      <c r="AL28" s="162"/>
      <c r="AM28" s="162">
        <v>39.42</v>
      </c>
      <c r="AN28" s="162">
        <v>9.2200000000000006</v>
      </c>
      <c r="AO28" s="162"/>
      <c r="AP28" s="162"/>
      <c r="AQ28" s="162"/>
      <c r="AR28" s="162"/>
      <c r="AS28" s="162">
        <v>75.78</v>
      </c>
      <c r="AT28" s="162">
        <f t="shared" si="8"/>
        <v>124.42</v>
      </c>
      <c r="AU28" s="167">
        <v>0</v>
      </c>
      <c r="AV28" s="168">
        <v>168.02480505822226</v>
      </c>
      <c r="AW28" s="169"/>
      <c r="AX28" s="169"/>
      <c r="AY28" s="86"/>
    </row>
    <row r="29" spans="1:51" x14ac:dyDescent="0.25">
      <c r="A29" s="150"/>
      <c r="B29" s="16" t="s">
        <v>40</v>
      </c>
      <c r="C29" s="17"/>
      <c r="D29" s="151">
        <v>277.36700000000002</v>
      </c>
      <c r="E29" s="151">
        <v>0</v>
      </c>
      <c r="F29" s="151">
        <v>447.05700000000002</v>
      </c>
      <c r="G29" s="152">
        <v>2.5</v>
      </c>
      <c r="H29" s="153">
        <v>85</v>
      </c>
      <c r="I29" s="154">
        <f t="shared" si="0"/>
        <v>811.92399999999998</v>
      </c>
      <c r="J29" s="155">
        <v>1155.0855800000002</v>
      </c>
      <c r="K29" s="156">
        <f t="shared" si="10"/>
        <v>-343.16158000000019</v>
      </c>
      <c r="L29" s="157"/>
      <c r="M29" s="175">
        <v>125.719008745298</v>
      </c>
      <c r="N29" s="158"/>
      <c r="O29" s="159"/>
      <c r="P29" s="160"/>
      <c r="Q29" s="154">
        <f t="shared" si="11"/>
        <v>125.719008745298</v>
      </c>
      <c r="R29" s="161">
        <f t="shared" si="12"/>
        <v>1155.0855800000002</v>
      </c>
      <c r="S29" s="161">
        <f t="shared" si="4"/>
        <v>981.0822957734996</v>
      </c>
      <c r="T29" s="156">
        <f t="shared" si="13"/>
        <v>-217.44257125470222</v>
      </c>
      <c r="U29" s="138"/>
      <c r="W29" s="162" t="str">
        <f t="shared" si="14"/>
        <v>2045-46</v>
      </c>
      <c r="X29" s="193">
        <f t="shared" si="7"/>
        <v>121.81299999999999</v>
      </c>
      <c r="Y29" s="165">
        <f>'RNG by Scenario'!P36</f>
        <v>2.6301369863013697</v>
      </c>
      <c r="Z29" s="165">
        <f>'RNG by Scenario'!Q36</f>
        <v>3.4219178082191779</v>
      </c>
      <c r="AA29" s="164"/>
      <c r="AB29" s="164"/>
      <c r="AC29" s="165">
        <f>'RNG by Scenario'!T36</f>
        <v>5.2054794520547949</v>
      </c>
      <c r="AD29" s="164"/>
      <c r="AE29" s="165">
        <f>'RNG by Scenario'!V37</f>
        <v>2.1917808219178081</v>
      </c>
      <c r="AF29" s="162">
        <v>4.74</v>
      </c>
      <c r="AG29" s="162">
        <v>4.74</v>
      </c>
      <c r="AH29" s="162">
        <v>4.74</v>
      </c>
      <c r="AI29" s="162">
        <f t="shared" si="9"/>
        <v>14.22</v>
      </c>
      <c r="AJ29" s="162">
        <v>30</v>
      </c>
      <c r="AK29" s="162">
        <v>15</v>
      </c>
      <c r="AL29" s="162"/>
      <c r="AM29" s="162">
        <v>39.42</v>
      </c>
      <c r="AN29" s="162">
        <v>9.2200000000000006</v>
      </c>
      <c r="AO29" s="162"/>
      <c r="AP29" s="162"/>
      <c r="AQ29" s="162"/>
      <c r="AR29" s="162"/>
      <c r="AS29" s="162">
        <v>75.78</v>
      </c>
      <c r="AT29" s="162">
        <f t="shared" si="8"/>
        <v>124.42</v>
      </c>
      <c r="AU29" s="167">
        <v>0</v>
      </c>
      <c r="AV29" s="168">
        <v>174.0032842265006</v>
      </c>
      <c r="AW29" s="169"/>
      <c r="AX29" s="169"/>
      <c r="AY29" s="86"/>
    </row>
    <row r="30" spans="1:51" x14ac:dyDescent="0.25">
      <c r="A30" s="150"/>
      <c r="B30" s="16" t="s">
        <v>42</v>
      </c>
      <c r="C30" s="17"/>
      <c r="D30" s="151">
        <v>277.36700000000002</v>
      </c>
      <c r="E30" s="151">
        <v>0</v>
      </c>
      <c r="F30" s="151">
        <v>447.05700000000002</v>
      </c>
      <c r="G30" s="152">
        <v>2.5</v>
      </c>
      <c r="H30" s="153">
        <v>85</v>
      </c>
      <c r="I30" s="154">
        <f t="shared" si="0"/>
        <v>811.92399999999998</v>
      </c>
      <c r="J30" s="155">
        <v>1162.3530800000001</v>
      </c>
      <c r="K30" s="156">
        <f t="shared" si="10"/>
        <v>-350.42908000000011</v>
      </c>
      <c r="L30" s="157"/>
      <c r="M30" s="175">
        <v>130.39818355725299</v>
      </c>
      <c r="N30" s="158"/>
      <c r="O30" s="159"/>
      <c r="P30" s="160"/>
      <c r="Q30" s="154">
        <f t="shared" si="11"/>
        <v>130.39818355725299</v>
      </c>
      <c r="R30" s="161">
        <f t="shared" si="12"/>
        <v>1162.3530800000001</v>
      </c>
      <c r="S30" s="161">
        <f t="shared" si="4"/>
        <v>982.02072874134058</v>
      </c>
      <c r="T30" s="156">
        <f t="shared" si="13"/>
        <v>-220.03089644274712</v>
      </c>
      <c r="U30" s="138"/>
      <c r="W30" s="162" t="str">
        <f t="shared" si="14"/>
        <v>2046-47</v>
      </c>
      <c r="X30" s="193">
        <f t="shared" si="7"/>
        <v>121.81299999999999</v>
      </c>
      <c r="Y30" s="165">
        <f>'RNG by Scenario'!P37</f>
        <v>2.493150684931507</v>
      </c>
      <c r="Z30" s="165">
        <f>'RNG by Scenario'!Q37</f>
        <v>3.0794520547945203</v>
      </c>
      <c r="AA30" s="164"/>
      <c r="AB30" s="164"/>
      <c r="AC30" s="165">
        <f>'RNG by Scenario'!T37</f>
        <v>5.7534246575342465</v>
      </c>
      <c r="AD30" s="164"/>
      <c r="AE30" s="165">
        <f>'RNG by Scenario'!V38</f>
        <v>2.1917808219178081</v>
      </c>
      <c r="AF30" s="162">
        <v>4.74</v>
      </c>
      <c r="AG30" s="162">
        <v>4.74</v>
      </c>
      <c r="AH30" s="162">
        <v>4.74</v>
      </c>
      <c r="AI30" s="162">
        <f t="shared" si="9"/>
        <v>14.22</v>
      </c>
      <c r="AJ30" s="162">
        <v>30</v>
      </c>
      <c r="AK30" s="162">
        <v>15</v>
      </c>
      <c r="AL30" s="162"/>
      <c r="AM30" s="162">
        <v>39.42</v>
      </c>
      <c r="AN30" s="162">
        <v>9.2200000000000006</v>
      </c>
      <c r="AO30" s="162"/>
      <c r="AP30" s="162"/>
      <c r="AQ30" s="162"/>
      <c r="AR30" s="162"/>
      <c r="AS30" s="162">
        <v>75.78</v>
      </c>
      <c r="AT30" s="162">
        <f t="shared" si="8"/>
        <v>124.42</v>
      </c>
      <c r="AU30" s="167">
        <v>0</v>
      </c>
      <c r="AV30" s="168">
        <v>180.33235125865954</v>
      </c>
      <c r="AW30" s="169"/>
      <c r="AX30" s="169"/>
      <c r="AY30" s="86"/>
    </row>
    <row r="31" spans="1:51" x14ac:dyDescent="0.25">
      <c r="A31" s="150"/>
      <c r="B31" s="16" t="s">
        <v>43</v>
      </c>
      <c r="C31" s="17"/>
      <c r="D31" s="151">
        <v>277.36700000000002</v>
      </c>
      <c r="E31" s="151">
        <v>0</v>
      </c>
      <c r="F31" s="151">
        <v>447.05700000000002</v>
      </c>
      <c r="G31" s="152">
        <v>2.5</v>
      </c>
      <c r="H31" s="153">
        <v>85</v>
      </c>
      <c r="I31" s="154">
        <f t="shared" si="0"/>
        <v>811.92399999999998</v>
      </c>
      <c r="J31" s="155">
        <v>1169.36942</v>
      </c>
      <c r="K31" s="156">
        <f t="shared" si="10"/>
        <v>-357.44542000000001</v>
      </c>
      <c r="L31" s="157"/>
      <c r="M31" s="175">
        <v>135.07735836920699</v>
      </c>
      <c r="N31" s="158"/>
      <c r="O31" s="159"/>
      <c r="P31" s="160"/>
      <c r="Q31" s="154">
        <f t="shared" si="11"/>
        <v>135.07735836920699</v>
      </c>
      <c r="R31" s="161">
        <f t="shared" si="12"/>
        <v>1169.36942</v>
      </c>
      <c r="S31" s="161">
        <f t="shared" si="4"/>
        <v>984.34793538633551</v>
      </c>
      <c r="T31" s="156">
        <f t="shared" si="13"/>
        <v>-222.36806163079302</v>
      </c>
      <c r="U31" s="138"/>
      <c r="W31" s="162" t="str">
        <f t="shared" si="14"/>
        <v>2047-48</v>
      </c>
      <c r="X31" s="193">
        <f t="shared" si="7"/>
        <v>121.81299999999999</v>
      </c>
      <c r="Y31" s="165">
        <f>'RNG by Scenario'!P38</f>
        <v>2.3561643835616439</v>
      </c>
      <c r="Z31" s="165">
        <f>'RNG by Scenario'!Q38</f>
        <v>2.7726027397260271</v>
      </c>
      <c r="AA31" s="164"/>
      <c r="AB31" s="164"/>
      <c r="AC31" s="165">
        <f>'RNG by Scenario'!T38</f>
        <v>5.4794520547945202</v>
      </c>
      <c r="AD31" s="164"/>
      <c r="AE31" s="165">
        <f>'RNG by Scenario'!V39</f>
        <v>2.1917808219178081</v>
      </c>
      <c r="AF31" s="162">
        <v>4.74</v>
      </c>
      <c r="AG31" s="162">
        <v>4.74</v>
      </c>
      <c r="AH31" s="162">
        <v>4.74</v>
      </c>
      <c r="AI31" s="162">
        <f t="shared" si="9"/>
        <v>14.22</v>
      </c>
      <c r="AJ31" s="162">
        <v>30</v>
      </c>
      <c r="AK31" s="162">
        <v>15</v>
      </c>
      <c r="AL31" s="162"/>
      <c r="AM31" s="162">
        <v>39.42</v>
      </c>
      <c r="AN31" s="162">
        <v>9.2200000000000006</v>
      </c>
      <c r="AO31" s="162"/>
      <c r="AP31" s="162"/>
      <c r="AQ31" s="162"/>
      <c r="AR31" s="162"/>
      <c r="AS31" s="162">
        <v>75.78</v>
      </c>
      <c r="AT31" s="162">
        <f t="shared" si="8"/>
        <v>124.42</v>
      </c>
      <c r="AU31" s="167">
        <v>0</v>
      </c>
      <c r="AV31" s="168">
        <v>185.02148461366448</v>
      </c>
      <c r="AW31" s="169"/>
      <c r="AX31" s="169"/>
      <c r="AY31" s="86"/>
    </row>
    <row r="32" spans="1:51" x14ac:dyDescent="0.25">
      <c r="A32" s="150"/>
      <c r="B32" s="16" t="s">
        <v>44</v>
      </c>
      <c r="C32" s="17"/>
      <c r="D32" s="151">
        <v>277.36700000000002</v>
      </c>
      <c r="E32" s="151">
        <v>0</v>
      </c>
      <c r="F32" s="151">
        <v>447.05700000000002</v>
      </c>
      <c r="G32" s="152">
        <v>2.5</v>
      </c>
      <c r="H32" s="153">
        <v>85</v>
      </c>
      <c r="I32" s="154">
        <f t="shared" si="0"/>
        <v>811.92399999999998</v>
      </c>
      <c r="J32" s="155">
        <v>1175.3373799999999</v>
      </c>
      <c r="K32" s="156">
        <f t="shared" si="10"/>
        <v>-363.41337999999996</v>
      </c>
      <c r="L32" s="157"/>
      <c r="M32" s="175">
        <v>139.75653318116099</v>
      </c>
      <c r="N32" s="158"/>
      <c r="O32" s="159"/>
      <c r="P32" s="160"/>
      <c r="Q32" s="154">
        <f t="shared" si="11"/>
        <v>139.75653318116099</v>
      </c>
      <c r="R32" s="161">
        <f t="shared" si="12"/>
        <v>1175.3373799999999</v>
      </c>
      <c r="S32" s="161">
        <f t="shared" si="4"/>
        <v>984.22132542293866</v>
      </c>
      <c r="T32" s="156">
        <f t="shared" si="13"/>
        <v>-223.65684681883897</v>
      </c>
      <c r="U32" s="138"/>
      <c r="W32" s="162" t="str">
        <f t="shared" si="14"/>
        <v>2048-49</v>
      </c>
      <c r="X32" s="193">
        <f t="shared" si="7"/>
        <v>121.81299999999999</v>
      </c>
      <c r="Y32" s="165">
        <f>'RNG by Scenario'!P39</f>
        <v>2.2465753424657531</v>
      </c>
      <c r="Z32" s="165">
        <f>'RNG by Scenario'!Q39</f>
        <v>2.493150684931507</v>
      </c>
      <c r="AA32" s="164"/>
      <c r="AB32" s="164"/>
      <c r="AC32" s="165">
        <f>'RNG by Scenario'!T39</f>
        <v>6.0273972602739727</v>
      </c>
      <c r="AD32" s="164"/>
      <c r="AE32" s="165">
        <f>'RNG by Scenario'!V40</f>
        <v>2.1917808219178081</v>
      </c>
      <c r="AF32" s="162">
        <v>4.74</v>
      </c>
      <c r="AG32" s="162">
        <v>4.74</v>
      </c>
      <c r="AH32" s="162">
        <v>4.74</v>
      </c>
      <c r="AI32" s="162">
        <f t="shared" si="9"/>
        <v>14.22</v>
      </c>
      <c r="AJ32" s="162">
        <v>30</v>
      </c>
      <c r="AK32" s="162">
        <v>15</v>
      </c>
      <c r="AL32" s="162"/>
      <c r="AM32" s="162">
        <v>39.42</v>
      </c>
      <c r="AN32" s="162">
        <v>9.2200000000000006</v>
      </c>
      <c r="AO32" s="162"/>
      <c r="AP32" s="162"/>
      <c r="AQ32" s="162"/>
      <c r="AR32" s="162"/>
      <c r="AS32" s="162">
        <v>75.78</v>
      </c>
      <c r="AT32" s="162">
        <f t="shared" si="8"/>
        <v>124.42</v>
      </c>
      <c r="AU32" s="167">
        <v>0</v>
      </c>
      <c r="AV32" s="168">
        <v>191.11605457706131</v>
      </c>
      <c r="AW32" s="169"/>
      <c r="AX32" s="169"/>
      <c r="AY32" s="86"/>
    </row>
    <row r="33" spans="1:55" x14ac:dyDescent="0.25">
      <c r="A33" s="150"/>
      <c r="B33" s="16" t="s">
        <v>45</v>
      </c>
      <c r="C33" s="17"/>
      <c r="D33" s="151">
        <v>277.36700000000002</v>
      </c>
      <c r="E33" s="151">
        <v>0</v>
      </c>
      <c r="F33" s="151">
        <v>447.05700000000002</v>
      </c>
      <c r="G33" s="152">
        <v>2.5</v>
      </c>
      <c r="H33" s="153">
        <v>85</v>
      </c>
      <c r="I33" s="154">
        <f t="shared" si="0"/>
        <v>811.92399999999998</v>
      </c>
      <c r="J33" s="155">
        <v>1182.8938000000001</v>
      </c>
      <c r="K33" s="156">
        <f t="shared" si="10"/>
        <v>-370.96980000000008</v>
      </c>
      <c r="L33" s="157"/>
      <c r="M33" s="175">
        <v>144.43570799311601</v>
      </c>
      <c r="N33" s="158"/>
      <c r="O33" s="159"/>
      <c r="P33" s="160"/>
      <c r="Q33" s="154">
        <f t="shared" si="11"/>
        <v>144.43570799311601</v>
      </c>
      <c r="R33" s="161">
        <f t="shared" si="12"/>
        <v>1182.8938000000001</v>
      </c>
      <c r="S33" s="161">
        <f t="shared" si="4"/>
        <v>987.90921808427379</v>
      </c>
      <c r="T33" s="156">
        <f t="shared" si="13"/>
        <v>-226.53409200688407</v>
      </c>
      <c r="U33" s="138"/>
      <c r="W33" s="162" t="str">
        <f t="shared" si="14"/>
        <v>2049-50</v>
      </c>
      <c r="X33" s="193">
        <f t="shared" si="7"/>
        <v>121.81299999999999</v>
      </c>
      <c r="Y33" s="165">
        <f>'RNG by Scenario'!P40</f>
        <v>2.1369863013698631</v>
      </c>
      <c r="Z33" s="165">
        <f>'RNG by Scenario'!Q40</f>
        <v>2.2438356164383562</v>
      </c>
      <c r="AA33" s="164"/>
      <c r="AB33" s="164"/>
      <c r="AC33" s="165">
        <f>'RNG by Scenario'!T40</f>
        <v>5.7534246575342465</v>
      </c>
      <c r="AD33" s="164"/>
      <c r="AE33" s="165">
        <f>'RNG by Scenario'!V41</f>
        <v>2.4657534246575343</v>
      </c>
      <c r="AF33" s="162">
        <v>4.74</v>
      </c>
      <c r="AG33" s="162">
        <v>4.74</v>
      </c>
      <c r="AH33" s="162">
        <v>4.74</v>
      </c>
      <c r="AI33" s="162">
        <f t="shared" si="9"/>
        <v>14.22</v>
      </c>
      <c r="AJ33" s="162">
        <v>30</v>
      </c>
      <c r="AK33" s="162">
        <v>15</v>
      </c>
      <c r="AL33" s="162"/>
      <c r="AM33" s="162">
        <v>39.42</v>
      </c>
      <c r="AN33" s="162">
        <v>9.2200000000000006</v>
      </c>
      <c r="AO33" s="162"/>
      <c r="AP33" s="162"/>
      <c r="AQ33" s="162"/>
      <c r="AR33" s="162"/>
      <c r="AS33" s="162">
        <v>75.78</v>
      </c>
      <c r="AT33" s="162">
        <f t="shared" si="8"/>
        <v>124.42</v>
      </c>
      <c r="AU33" s="167">
        <v>0</v>
      </c>
      <c r="AV33" s="168">
        <v>194.98458191572621</v>
      </c>
      <c r="AW33" s="169"/>
      <c r="AX33" s="169"/>
      <c r="AY33" s="86"/>
    </row>
    <row r="34" spans="1:55" ht="15.75" customHeight="1" x14ac:dyDescent="0.25">
      <c r="A34" s="150"/>
      <c r="B34" s="16" t="s">
        <v>46</v>
      </c>
      <c r="C34" s="17"/>
      <c r="D34" s="151">
        <v>277.36700000000002</v>
      </c>
      <c r="E34" s="151">
        <v>0</v>
      </c>
      <c r="F34" s="151">
        <v>447.05700000000002</v>
      </c>
      <c r="G34" s="152">
        <v>2.5</v>
      </c>
      <c r="H34" s="153">
        <v>85</v>
      </c>
      <c r="I34" s="154">
        <f t="shared" si="0"/>
        <v>811.92399999999998</v>
      </c>
      <c r="J34" s="155">
        <v>1189.35995</v>
      </c>
      <c r="K34" s="156">
        <f t="shared" si="10"/>
        <v>-377.43595000000005</v>
      </c>
      <c r="L34" s="157"/>
      <c r="M34" s="175">
        <v>149.11488280507001</v>
      </c>
      <c r="N34" s="158"/>
      <c r="O34" s="159"/>
      <c r="P34" s="160"/>
      <c r="Q34" s="154">
        <f t="shared" si="11"/>
        <v>149.11488280507001</v>
      </c>
      <c r="R34" s="161">
        <f t="shared" si="12"/>
        <v>1189.35995</v>
      </c>
      <c r="S34" s="161">
        <f t="shared" si="4"/>
        <v>990.27790202076358</v>
      </c>
      <c r="T34" s="156">
        <f t="shared" si="13"/>
        <v>-228.32106719493004</v>
      </c>
      <c r="U34" s="138"/>
      <c r="W34" s="162" t="str">
        <f t="shared" si="14"/>
        <v>2050-51</v>
      </c>
      <c r="X34" s="193">
        <f t="shared" si="7"/>
        <v>121.81299999999999</v>
      </c>
      <c r="Y34" s="165">
        <f>'RNG by Scenario'!P41</f>
        <v>2.0273972602739727</v>
      </c>
      <c r="Z34" s="165">
        <f>'RNG by Scenario'!Q41</f>
        <v>2.0191780821917806</v>
      </c>
      <c r="AA34" s="164"/>
      <c r="AB34" s="164"/>
      <c r="AC34" s="165">
        <f>'RNG by Scenario'!T41</f>
        <v>6.3013698630136989</v>
      </c>
      <c r="AD34" s="164"/>
      <c r="AE34" s="165">
        <f>'RNG by Scenario'!V42</f>
        <v>2.4657534246575343</v>
      </c>
      <c r="AF34" s="162">
        <v>4.74</v>
      </c>
      <c r="AG34" s="164">
        <v>4.74</v>
      </c>
      <c r="AH34" s="164">
        <v>4.74</v>
      </c>
      <c r="AI34" s="162">
        <f t="shared" si="9"/>
        <v>14.22</v>
      </c>
      <c r="AJ34" s="162">
        <v>30</v>
      </c>
      <c r="AK34" s="162">
        <v>15</v>
      </c>
      <c r="AL34" s="162"/>
      <c r="AM34" s="162">
        <v>39.42</v>
      </c>
      <c r="AN34" s="162">
        <v>9.2200000000000006</v>
      </c>
      <c r="AO34" s="162"/>
      <c r="AP34" s="162"/>
      <c r="AQ34" s="162"/>
      <c r="AR34" s="162"/>
      <c r="AS34" s="162">
        <v>75.78</v>
      </c>
      <c r="AT34" s="162">
        <f t="shared" si="8"/>
        <v>124.42</v>
      </c>
      <c r="AU34" s="167">
        <v>0</v>
      </c>
      <c r="AV34" s="168">
        <v>199.08204797923642</v>
      </c>
      <c r="AW34" s="169"/>
      <c r="AX34" s="169"/>
      <c r="AY34" s="86"/>
    </row>
    <row r="35" spans="1:55" x14ac:dyDescent="0.25">
      <c r="C35" s="16"/>
      <c r="AY35" s="86"/>
      <c r="BA35" s="176"/>
      <c r="BB35" s="177"/>
      <c r="BC35" s="129"/>
    </row>
    <row r="36" spans="1:55" x14ac:dyDescent="0.25">
      <c r="B36" s="18" t="s">
        <v>31</v>
      </c>
      <c r="C36" s="113"/>
      <c r="D36" s="113"/>
      <c r="E36" s="113"/>
      <c r="F36" s="113"/>
      <c r="G36" s="18"/>
      <c r="H36" s="18"/>
      <c r="I36" s="154"/>
      <c r="J36" s="113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66"/>
      <c r="X36" s="66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66"/>
      <c r="AV36" s="66"/>
      <c r="AW36" s="66"/>
      <c r="AX36" s="66"/>
      <c r="AY36" s="86"/>
      <c r="BA36" s="176"/>
    </row>
    <row r="37" spans="1:55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6"/>
      <c r="X37" s="66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66"/>
      <c r="AV37" s="66"/>
      <c r="AW37" s="66"/>
      <c r="AX37" s="66"/>
      <c r="AY37" s="86"/>
    </row>
    <row r="38" spans="1:55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66"/>
      <c r="X38" s="66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66"/>
      <c r="AV38" s="66"/>
      <c r="AW38" s="66"/>
      <c r="AX38" s="66"/>
      <c r="AY38" s="86"/>
    </row>
    <row r="39" spans="1:55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66"/>
      <c r="X39" s="66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66"/>
      <c r="AV39" s="66"/>
      <c r="AW39" s="66"/>
      <c r="AX39" s="66"/>
      <c r="AY39" s="86"/>
    </row>
    <row r="40" spans="1:55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66"/>
      <c r="X40" s="66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66"/>
      <c r="AV40" s="66"/>
      <c r="AW40" s="66"/>
      <c r="AX40" s="66"/>
      <c r="AY40" s="86"/>
    </row>
    <row r="41" spans="1:55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66"/>
      <c r="X41" s="66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66"/>
      <c r="AV41" s="66"/>
      <c r="AW41" s="66"/>
      <c r="AX41" s="66"/>
      <c r="AY41" s="86"/>
    </row>
    <row r="42" spans="1:55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66"/>
      <c r="X42" s="66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66"/>
      <c r="AV42" s="66"/>
      <c r="AW42" s="66"/>
      <c r="AX42" s="66"/>
      <c r="AY42" s="86"/>
    </row>
    <row r="43" spans="1:55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66"/>
      <c r="X43" s="66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66"/>
      <c r="AV43" s="66"/>
      <c r="AW43" s="66"/>
      <c r="AX43" s="66"/>
      <c r="AY43" s="86"/>
    </row>
    <row r="44" spans="1:55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66"/>
      <c r="X44" s="66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66"/>
      <c r="AV44" s="66"/>
      <c r="AW44" s="66"/>
      <c r="AX44" s="66"/>
      <c r="AY44" s="86"/>
    </row>
    <row r="45" spans="1:55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66"/>
      <c r="X45" s="66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66"/>
      <c r="AV45" s="66"/>
      <c r="AW45" s="66"/>
      <c r="AX45" s="66"/>
      <c r="AY45" s="86"/>
    </row>
    <row r="46" spans="1:55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66"/>
      <c r="X46" s="66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66"/>
      <c r="AV46" s="66"/>
      <c r="AW46" s="66"/>
      <c r="AX46" s="66"/>
      <c r="AY46" s="86"/>
    </row>
    <row r="47" spans="1:55" x14ac:dyDescent="0.25">
      <c r="I47" s="113"/>
      <c r="J47" s="182"/>
      <c r="K47" s="183"/>
      <c r="M47" s="183"/>
      <c r="W47" s="66"/>
      <c r="X47" s="66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66"/>
      <c r="AV47" s="66"/>
      <c r="AW47" s="66"/>
      <c r="AX47" s="66"/>
      <c r="AY47" s="86"/>
    </row>
    <row r="48" spans="1:55" x14ac:dyDescent="0.25">
      <c r="I48" s="113"/>
      <c r="J48" s="182"/>
      <c r="K48" s="183"/>
      <c r="M48" s="183"/>
      <c r="W48" s="66"/>
      <c r="X48" s="66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66"/>
      <c r="AV48" s="66"/>
      <c r="AW48" s="66"/>
      <c r="AX48" s="66"/>
      <c r="AY48" s="86"/>
    </row>
    <row r="49" spans="10:51" x14ac:dyDescent="0.25">
      <c r="J49" s="183"/>
      <c r="K49" s="183"/>
      <c r="M49" s="183"/>
      <c r="W49" s="66"/>
      <c r="X49" s="66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66"/>
      <c r="AV49" s="66"/>
      <c r="AW49" s="66"/>
      <c r="AX49" s="66"/>
      <c r="AY49" s="86"/>
    </row>
    <row r="50" spans="10:51" x14ac:dyDescent="0.25">
      <c r="J50" s="183"/>
      <c r="K50" s="183"/>
      <c r="M50" s="183"/>
      <c r="W50" s="66"/>
      <c r="X50" s="66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66"/>
      <c r="AV50" s="66"/>
      <c r="AW50" s="66"/>
      <c r="AX50" s="66"/>
      <c r="AY50" s="86"/>
    </row>
    <row r="51" spans="10:51" x14ac:dyDescent="0.25">
      <c r="J51" s="183"/>
      <c r="K51" s="183"/>
      <c r="M51" s="183"/>
      <c r="W51" s="66"/>
      <c r="X51" s="66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66"/>
      <c r="AV51" s="66"/>
      <c r="AW51" s="66"/>
      <c r="AX51" s="66"/>
      <c r="AY51" s="86"/>
    </row>
    <row r="52" spans="10:51" x14ac:dyDescent="0.25">
      <c r="J52" s="183"/>
      <c r="K52" s="183"/>
      <c r="L52" s="184"/>
      <c r="M52" s="183"/>
      <c r="W52" s="66"/>
      <c r="X52" s="66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66"/>
      <c r="AV52" s="66"/>
      <c r="AW52" s="66"/>
      <c r="AX52" s="66"/>
      <c r="AY52" s="86"/>
    </row>
    <row r="53" spans="10:51" x14ac:dyDescent="0.25">
      <c r="J53" s="183"/>
      <c r="K53" s="183"/>
      <c r="L53" s="184"/>
      <c r="M53" s="183"/>
      <c r="W53" s="66"/>
      <c r="X53" s="66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66"/>
      <c r="AV53" s="66"/>
      <c r="AW53" s="66"/>
      <c r="AX53" s="66"/>
      <c r="AY53" s="86"/>
    </row>
    <row r="54" spans="10:51" x14ac:dyDescent="0.25">
      <c r="J54" s="183"/>
      <c r="K54" s="183"/>
      <c r="L54" s="184"/>
      <c r="M54" s="183"/>
      <c r="W54" s="66"/>
      <c r="X54" s="66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66"/>
      <c r="AV54" s="66"/>
      <c r="AW54" s="66"/>
      <c r="AX54" s="66"/>
      <c r="AY54" s="86"/>
    </row>
    <row r="55" spans="10:51" x14ac:dyDescent="0.25">
      <c r="J55" s="183"/>
      <c r="K55" s="183"/>
      <c r="L55" s="184"/>
      <c r="M55" s="183"/>
      <c r="W55" s="66"/>
      <c r="X55" s="66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66"/>
      <c r="AV55" s="66"/>
      <c r="AW55" s="66"/>
      <c r="AX55" s="66"/>
      <c r="AY55" s="86"/>
    </row>
    <row r="56" spans="10:51" x14ac:dyDescent="0.25">
      <c r="J56" s="183"/>
      <c r="K56" s="183"/>
      <c r="L56" s="184"/>
      <c r="M56" s="183"/>
      <c r="W56" s="66"/>
      <c r="X56" s="66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66"/>
      <c r="AV56" s="66"/>
      <c r="AW56" s="66"/>
      <c r="AX56" s="66"/>
      <c r="AY56" s="86"/>
    </row>
    <row r="57" spans="10:51" x14ac:dyDescent="0.25">
      <c r="J57" s="183"/>
      <c r="K57" s="183"/>
      <c r="M57" s="183"/>
      <c r="W57" s="66"/>
      <c r="X57" s="66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66"/>
      <c r="AV57" s="66"/>
      <c r="AW57" s="66"/>
      <c r="AX57" s="66"/>
      <c r="AY57" s="86"/>
    </row>
    <row r="58" spans="10:51" x14ac:dyDescent="0.25">
      <c r="J58" s="183"/>
      <c r="K58" s="183"/>
      <c r="M58" s="183"/>
      <c r="W58" s="66"/>
      <c r="X58" s="66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66"/>
      <c r="AV58" s="66"/>
      <c r="AW58" s="66"/>
      <c r="AX58" s="66"/>
      <c r="AY58" s="86"/>
    </row>
    <row r="59" spans="10:51" x14ac:dyDescent="0.25">
      <c r="J59" s="183"/>
      <c r="K59" s="183"/>
      <c r="M59" s="183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</row>
    <row r="60" spans="10:51" x14ac:dyDescent="0.25">
      <c r="J60" s="183"/>
      <c r="K60" s="183"/>
      <c r="M60" s="183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</row>
    <row r="61" spans="10:51" x14ac:dyDescent="0.25">
      <c r="J61" s="183"/>
      <c r="K61" s="183"/>
      <c r="M61" s="183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</row>
    <row r="62" spans="10:51" x14ac:dyDescent="0.25">
      <c r="J62" s="183"/>
      <c r="K62" s="183"/>
      <c r="M62" s="183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</row>
    <row r="63" spans="10:51" x14ac:dyDescent="0.25">
      <c r="J63" s="183"/>
      <c r="K63" s="183"/>
      <c r="M63" s="183"/>
      <c r="W63" s="186"/>
      <c r="X63" s="186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</row>
    <row r="64" spans="10:51" x14ac:dyDescent="0.25">
      <c r="J64" s="183"/>
      <c r="K64" s="183"/>
      <c r="M64" s="183"/>
      <c r="W64" s="66"/>
      <c r="X64" s="66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</row>
    <row r="65" spans="10:50" x14ac:dyDescent="0.25">
      <c r="J65" s="183"/>
      <c r="K65" s="183"/>
      <c r="M65" s="183"/>
      <c r="W65" s="66"/>
      <c r="X65" s="66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</row>
    <row r="66" spans="10:50" x14ac:dyDescent="0.25">
      <c r="J66" s="183"/>
      <c r="K66" s="183"/>
      <c r="W66" s="66"/>
      <c r="X66" s="66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</row>
    <row r="67" spans="10:50" x14ac:dyDescent="0.25">
      <c r="W67" s="66"/>
      <c r="X67" s="66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</row>
    <row r="68" spans="10:50" x14ac:dyDescent="0.25">
      <c r="W68" s="66"/>
      <c r="X68" s="66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</row>
    <row r="69" spans="10:50" x14ac:dyDescent="0.25">
      <c r="W69" s="66"/>
      <c r="X69" s="66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</row>
    <row r="70" spans="10:50" x14ac:dyDescent="0.25">
      <c r="W70" s="66"/>
      <c r="X70" s="66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</row>
    <row r="71" spans="10:50" x14ac:dyDescent="0.25">
      <c r="W71" s="66"/>
      <c r="X71" s="66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</row>
    <row r="72" spans="10:50" x14ac:dyDescent="0.25">
      <c r="W72" s="66"/>
      <c r="X72" s="66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</row>
    <row r="73" spans="10:50" x14ac:dyDescent="0.25">
      <c r="W73" s="66"/>
      <c r="X73" s="66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</row>
    <row r="74" spans="10:50" x14ac:dyDescent="0.25">
      <c r="W74" s="66"/>
      <c r="X74" s="66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</row>
    <row r="75" spans="10:50" x14ac:dyDescent="0.25">
      <c r="W75" s="66"/>
      <c r="X75" s="66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</row>
    <row r="76" spans="10:50" x14ac:dyDescent="0.25">
      <c r="W76" s="66"/>
      <c r="X76" s="66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</row>
    <row r="77" spans="10:50" x14ac:dyDescent="0.25">
      <c r="W77" s="66"/>
      <c r="X77" s="66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</row>
    <row r="78" spans="10:50" x14ac:dyDescent="0.25">
      <c r="W78" s="66"/>
      <c r="X78" s="66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</row>
    <row r="79" spans="10:50" x14ac:dyDescent="0.25">
      <c r="W79" s="66"/>
      <c r="X79" s="66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</row>
    <row r="80" spans="10:50" x14ac:dyDescent="0.25">
      <c r="W80" s="66"/>
      <c r="X80" s="66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</row>
    <row r="81" spans="23:50" x14ac:dyDescent="0.25">
      <c r="W81" s="66"/>
      <c r="X81" s="66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</row>
    <row r="82" spans="23:50" x14ac:dyDescent="0.25">
      <c r="W82" s="66"/>
      <c r="X82" s="66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</row>
    <row r="83" spans="23:50" x14ac:dyDescent="0.25">
      <c r="W83" s="66"/>
      <c r="X83" s="66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</row>
    <row r="84" spans="23:50" x14ac:dyDescent="0.25">
      <c r="W84" s="66"/>
      <c r="X84" s="66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</row>
    <row r="85" spans="23:50" x14ac:dyDescent="0.25">
      <c r="W85" s="66"/>
      <c r="X85" s="66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</row>
    <row r="86" spans="23:50" x14ac:dyDescent="0.25"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</row>
    <row r="87" spans="23:50" x14ac:dyDescent="0.25"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</row>
    <row r="88" spans="23:50" x14ac:dyDescent="0.25"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</row>
    <row r="89" spans="23:50" x14ac:dyDescent="0.25"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</row>
    <row r="90" spans="23:50" x14ac:dyDescent="0.25"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</row>
    <row r="91" spans="23:50" x14ac:dyDescent="0.25"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</row>
    <row r="92" spans="23:50" x14ac:dyDescent="0.25"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</row>
    <row r="93" spans="23:50" x14ac:dyDescent="0.25"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</row>
    <row r="94" spans="23:50" x14ac:dyDescent="0.25"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</row>
    <row r="95" spans="23:50" x14ac:dyDescent="0.25"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</row>
    <row r="96" spans="23:50" x14ac:dyDescent="0.25"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</row>
    <row r="97" spans="23:50" x14ac:dyDescent="0.25"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</row>
    <row r="98" spans="23:50" x14ac:dyDescent="0.25"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</row>
    <row r="99" spans="23:50" x14ac:dyDescent="0.25"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</row>
    <row r="100" spans="23:50" x14ac:dyDescent="0.25"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</row>
  </sheetData>
  <mergeCells count="1">
    <mergeCell ref="N5:T5"/>
  </mergeCells>
  <pageMargins left="0" right="0" top="0.75" bottom="0.75" header="0.3" footer="0.3"/>
  <pageSetup scale="23" orientation="landscape" r:id="rId1"/>
  <headerFooter>
    <oddHeader>&amp;L&amp;Z&amp;F</oddHeader>
    <oddFooter>&amp;R&amp;A
&amp;D&amp;T
&amp;Z&amp;F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B100"/>
  <sheetViews>
    <sheetView zoomScale="70" zoomScaleNormal="7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Z45" sqref="Z45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8" width="11.28515625" style="86" customWidth="1"/>
    <col min="19" max="20" width="12.42578125" style="86" customWidth="1"/>
    <col min="21" max="21" width="1.140625" style="86" customWidth="1"/>
    <col min="22" max="22" width="1" style="86" customWidth="1"/>
    <col min="23" max="23" width="10.85546875" style="86" customWidth="1"/>
    <col min="24" max="24" width="12.5703125" style="58" customWidth="1"/>
    <col min="25" max="29" width="13.7109375" style="86" customWidth="1"/>
    <col min="30" max="30" width="13.28515625" style="86" customWidth="1"/>
    <col min="31" max="36" width="13.7109375" style="86" customWidth="1"/>
    <col min="37" max="45" width="10.42578125" style="86" customWidth="1"/>
    <col min="46" max="46" width="11.85546875" style="86" customWidth="1"/>
    <col min="47" max="47" width="9.42578125" style="86" customWidth="1"/>
    <col min="48" max="48" width="9.7109375" style="86" customWidth="1"/>
    <col min="49" max="50" width="11.42578125" style="86" customWidth="1"/>
    <col min="51" max="52" width="8.7109375" style="86"/>
    <col min="53" max="53" width="10.5703125" style="86" customWidth="1"/>
    <col min="54" max="16384" width="8.7109375" style="86"/>
  </cols>
  <sheetData>
    <row r="1" spans="1:50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1"/>
      <c r="AU2" s="4"/>
      <c r="AV2" s="4"/>
      <c r="AW2" s="4"/>
      <c r="AX2" s="4"/>
    </row>
    <row r="3" spans="1:50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92"/>
      <c r="AU3" s="113"/>
      <c r="AV3" s="113"/>
      <c r="AW3" s="113"/>
      <c r="AX3" s="113"/>
    </row>
    <row r="4" spans="1:50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92"/>
      <c r="AU4" s="113"/>
      <c r="AV4" s="137"/>
      <c r="AW4" s="113"/>
      <c r="AX4" s="113"/>
    </row>
    <row r="5" spans="1:50" ht="26.25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138"/>
      <c r="Y5" s="137"/>
      <c r="Z5" s="6"/>
      <c r="AA5" s="141"/>
      <c r="AB5" s="141"/>
      <c r="AC5" s="142"/>
      <c r="AD5" s="141"/>
      <c r="AE5" s="141"/>
      <c r="AF5" s="141"/>
      <c r="AG5" s="141"/>
      <c r="AH5" s="141"/>
      <c r="AI5" s="141"/>
      <c r="AJ5" s="141"/>
      <c r="AK5" s="21" t="s">
        <v>66</v>
      </c>
      <c r="AL5" s="21" t="s">
        <v>63</v>
      </c>
      <c r="AM5" s="21" t="s">
        <v>64</v>
      </c>
      <c r="AN5" s="21" t="s">
        <v>65</v>
      </c>
      <c r="AO5" s="21" t="s">
        <v>83</v>
      </c>
      <c r="AP5" s="21" t="s">
        <v>68</v>
      </c>
      <c r="AQ5" s="21" t="s">
        <v>67</v>
      </c>
      <c r="AR5" s="21" t="s">
        <v>84</v>
      </c>
      <c r="AS5" s="21" t="s">
        <v>69</v>
      </c>
      <c r="AT5" s="36"/>
      <c r="AU5" s="137"/>
      <c r="AW5" s="26"/>
      <c r="AX5" s="26"/>
    </row>
    <row r="6" spans="1:50" ht="75.75" customHeight="1" x14ac:dyDescent="0.25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47</v>
      </c>
      <c r="K6" s="9" t="s">
        <v>54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70</v>
      </c>
      <c r="T6" s="9" t="s">
        <v>53</v>
      </c>
      <c r="U6" s="138"/>
      <c r="W6" s="23" t="s">
        <v>3</v>
      </c>
      <c r="X6" s="23" t="s">
        <v>135</v>
      </c>
      <c r="Y6" s="27" t="s">
        <v>56</v>
      </c>
      <c r="Z6" s="28" t="s">
        <v>57</v>
      </c>
      <c r="AA6" s="28" t="s">
        <v>58</v>
      </c>
      <c r="AB6" s="28" t="s">
        <v>59</v>
      </c>
      <c r="AC6" s="28" t="s">
        <v>60</v>
      </c>
      <c r="AD6" s="29" t="s">
        <v>61</v>
      </c>
      <c r="AE6" s="24" t="s">
        <v>62</v>
      </c>
      <c r="AF6" s="19" t="s">
        <v>78</v>
      </c>
      <c r="AG6" s="19" t="s">
        <v>79</v>
      </c>
      <c r="AH6" s="19" t="s">
        <v>80</v>
      </c>
      <c r="AI6" s="19" t="s">
        <v>81</v>
      </c>
      <c r="AJ6" s="19" t="s">
        <v>9</v>
      </c>
      <c r="AK6" s="19" t="s">
        <v>71</v>
      </c>
      <c r="AL6" s="19" t="s">
        <v>72</v>
      </c>
      <c r="AM6" s="19" t="s">
        <v>73</v>
      </c>
      <c r="AN6" s="19" t="s">
        <v>74</v>
      </c>
      <c r="AO6" s="19" t="s">
        <v>82</v>
      </c>
      <c r="AP6" s="19" t="s">
        <v>75</v>
      </c>
      <c r="AQ6" s="19" t="s">
        <v>76</v>
      </c>
      <c r="AR6" s="19" t="s">
        <v>85</v>
      </c>
      <c r="AS6" s="19" t="s">
        <v>77</v>
      </c>
      <c r="AT6" s="46" t="s">
        <v>134</v>
      </c>
      <c r="AU6" s="20" t="s">
        <v>50</v>
      </c>
      <c r="AV6" s="22" t="s">
        <v>35</v>
      </c>
      <c r="AW6" s="7"/>
      <c r="AX6" s="7"/>
    </row>
    <row r="7" spans="1:50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"/>
      <c r="U7" s="138"/>
      <c r="W7" s="47" t="s">
        <v>13</v>
      </c>
      <c r="X7" s="47">
        <v>1</v>
      </c>
      <c r="Y7" s="48">
        <v>2</v>
      </c>
      <c r="Z7" s="47">
        <v>3</v>
      </c>
      <c r="AA7" s="48">
        <v>4</v>
      </c>
      <c r="AB7" s="47">
        <v>5</v>
      </c>
      <c r="AC7" s="48">
        <v>6</v>
      </c>
      <c r="AD7" s="47">
        <v>7</v>
      </c>
      <c r="AE7" s="48">
        <v>8</v>
      </c>
      <c r="AF7" s="47">
        <v>9</v>
      </c>
      <c r="AG7" s="48">
        <v>10</v>
      </c>
      <c r="AH7" s="47">
        <v>11</v>
      </c>
      <c r="AI7" s="48">
        <v>12</v>
      </c>
      <c r="AJ7" s="47">
        <v>13</v>
      </c>
      <c r="AK7" s="48">
        <v>14</v>
      </c>
      <c r="AL7" s="47">
        <v>15</v>
      </c>
      <c r="AM7" s="48">
        <v>16</v>
      </c>
      <c r="AN7" s="47">
        <v>17</v>
      </c>
      <c r="AO7" s="48">
        <v>18</v>
      </c>
      <c r="AP7" s="47">
        <v>19</v>
      </c>
      <c r="AQ7" s="48">
        <v>20</v>
      </c>
      <c r="AR7" s="47">
        <v>21</v>
      </c>
      <c r="AS7" s="48">
        <v>22</v>
      </c>
      <c r="AT7" s="47">
        <v>23</v>
      </c>
      <c r="AU7" s="48">
        <v>24</v>
      </c>
      <c r="AV7" s="47">
        <v>25</v>
      </c>
      <c r="AW7" s="147"/>
      <c r="AX7" s="147"/>
    </row>
    <row r="8" spans="1:50" x14ac:dyDescent="0.25">
      <c r="A8" s="150"/>
      <c r="B8" s="16" t="s">
        <v>14</v>
      </c>
      <c r="C8" s="17"/>
      <c r="D8" s="151">
        <v>464.35899999999998</v>
      </c>
      <c r="E8" s="151">
        <v>0</v>
      </c>
      <c r="F8" s="151">
        <v>447.05700000000002</v>
      </c>
      <c r="G8" s="152">
        <v>2.5</v>
      </c>
      <c r="H8" s="153">
        <v>85</v>
      </c>
      <c r="I8" s="154">
        <f t="shared" ref="I8:I34" si="0">SUM(D8:H8)</f>
        <v>998.91599999999994</v>
      </c>
      <c r="J8" s="155">
        <v>994.98421999999994</v>
      </c>
      <c r="K8" s="156">
        <f t="shared" ref="K8:K24" si="1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2">SUM(M8:P8)</f>
        <v>15.538125107818678</v>
      </c>
      <c r="R8" s="161">
        <f t="shared" ref="R8:R24" si="3">J8</f>
        <v>994.98421999999994</v>
      </c>
      <c r="S8" s="161">
        <f t="shared" ref="S8:S34" si="4">J8-AV8</f>
        <v>987.91805683936423</v>
      </c>
      <c r="T8" s="156">
        <f t="shared" ref="T8:T24" si="5">I8+Q8-R8</f>
        <v>19.469905107818704</v>
      </c>
      <c r="U8" s="138"/>
      <c r="W8" s="162" t="str">
        <f t="shared" ref="W8:W24" si="6">B8</f>
        <v>2024-25</v>
      </c>
      <c r="X8" s="193">
        <f t="shared" ref="X8:X34" si="7">523.6-(D8+SUM(AL8:AS8))</f>
        <v>59.241000000000042</v>
      </c>
      <c r="Y8" s="164"/>
      <c r="Z8" s="164"/>
      <c r="AA8" s="164"/>
      <c r="AB8" s="164"/>
      <c r="AC8" s="164"/>
      <c r="AD8" s="164"/>
      <c r="AE8" s="165">
        <f>'RNG by Scenario'!U15</f>
        <v>0</v>
      </c>
      <c r="AF8" s="162"/>
      <c r="AG8" s="162"/>
      <c r="AH8" s="162"/>
      <c r="AI8" s="162"/>
      <c r="AJ8" s="162"/>
      <c r="AK8" s="162">
        <v>15</v>
      </c>
      <c r="AL8" s="162"/>
      <c r="AM8" s="162"/>
      <c r="AN8" s="162"/>
      <c r="AO8" s="162"/>
      <c r="AP8" s="162"/>
      <c r="AQ8" s="162"/>
      <c r="AR8" s="162"/>
      <c r="AS8" s="162"/>
      <c r="AT8" s="195">
        <f>SUM(AL8:AS8)</f>
        <v>0</v>
      </c>
      <c r="AU8" s="167">
        <v>0</v>
      </c>
      <c r="AV8" s="168">
        <v>7.066163160635754</v>
      </c>
      <c r="AW8" s="169"/>
      <c r="AX8" s="169"/>
    </row>
    <row r="9" spans="1:50" x14ac:dyDescent="0.25">
      <c r="A9" s="150"/>
      <c r="B9" s="16" t="s">
        <v>15</v>
      </c>
      <c r="C9" s="17"/>
      <c r="D9" s="151">
        <v>464.35899999999998</v>
      </c>
      <c r="E9" s="151">
        <v>0</v>
      </c>
      <c r="F9" s="151">
        <v>447.05700000000002</v>
      </c>
      <c r="G9" s="152">
        <v>2.5</v>
      </c>
      <c r="H9" s="153">
        <v>85</v>
      </c>
      <c r="I9" s="154">
        <f t="shared" si="0"/>
        <v>998.91599999999994</v>
      </c>
      <c r="J9" s="155">
        <v>1003.6848100000002</v>
      </c>
      <c r="K9" s="156">
        <f t="shared" si="1"/>
        <v>-4.7688100000002578</v>
      </c>
      <c r="L9" s="157"/>
      <c r="M9" s="154">
        <v>21.222035606716283</v>
      </c>
      <c r="N9" s="158"/>
      <c r="O9" s="159"/>
      <c r="P9" s="160"/>
      <c r="Q9" s="154">
        <f t="shared" si="2"/>
        <v>21.222035606716283</v>
      </c>
      <c r="R9" s="161">
        <f t="shared" si="3"/>
        <v>1003.6848100000002</v>
      </c>
      <c r="S9" s="161">
        <f t="shared" si="4"/>
        <v>989.47518887790591</v>
      </c>
      <c r="T9" s="156">
        <f t="shared" si="5"/>
        <v>16.453225606716046</v>
      </c>
      <c r="U9" s="138"/>
      <c r="W9" s="162" t="str">
        <f t="shared" si="6"/>
        <v>2025-26</v>
      </c>
      <c r="X9" s="193">
        <f t="shared" si="7"/>
        <v>59.241000000000042</v>
      </c>
      <c r="Y9" s="164"/>
      <c r="Z9" s="164"/>
      <c r="AA9" s="164"/>
      <c r="AB9" s="164"/>
      <c r="AC9" s="164"/>
      <c r="AD9" s="164"/>
      <c r="AE9" s="165">
        <f>'RNG by Scenario'!U16</f>
        <v>0.82191780821917804</v>
      </c>
      <c r="AF9" s="162"/>
      <c r="AG9" s="162"/>
      <c r="AH9" s="162"/>
      <c r="AI9" s="162"/>
      <c r="AJ9" s="162"/>
      <c r="AK9" s="162">
        <v>15</v>
      </c>
      <c r="AL9" s="162"/>
      <c r="AM9" s="162"/>
      <c r="AN9" s="162"/>
      <c r="AO9" s="162"/>
      <c r="AP9" s="162"/>
      <c r="AQ9" s="162"/>
      <c r="AR9" s="162"/>
      <c r="AS9" s="162"/>
      <c r="AT9" s="195">
        <f t="shared" ref="AT9:AT34" si="8">SUM(AL9:AS9)</f>
        <v>0</v>
      </c>
      <c r="AU9" s="167">
        <v>0</v>
      </c>
      <c r="AV9" s="168">
        <v>14.209621122094244</v>
      </c>
      <c r="AW9" s="169"/>
      <c r="AX9" s="169"/>
    </row>
    <row r="10" spans="1:50" x14ac:dyDescent="0.25">
      <c r="A10" s="150"/>
      <c r="B10" s="16" t="s">
        <v>16</v>
      </c>
      <c r="C10" s="17"/>
      <c r="D10" s="151">
        <v>463.77900000000005</v>
      </c>
      <c r="E10" s="151">
        <v>0</v>
      </c>
      <c r="F10" s="151">
        <v>447.05700000000002</v>
      </c>
      <c r="G10" s="152">
        <v>2.5</v>
      </c>
      <c r="H10" s="153">
        <v>85</v>
      </c>
      <c r="I10" s="154">
        <f t="shared" si="0"/>
        <v>998.33600000000001</v>
      </c>
      <c r="J10" s="155">
        <v>1011.47689</v>
      </c>
      <c r="K10" s="156">
        <f t="shared" si="1"/>
        <v>-13.140890000000013</v>
      </c>
      <c r="L10" s="157"/>
      <c r="M10" s="154">
        <v>27.129068832316101</v>
      </c>
      <c r="N10" s="158"/>
      <c r="O10" s="159"/>
      <c r="P10" s="160"/>
      <c r="Q10" s="154">
        <f t="shared" si="2"/>
        <v>27.129068832316101</v>
      </c>
      <c r="R10" s="161">
        <f t="shared" si="3"/>
        <v>1011.47689</v>
      </c>
      <c r="S10" s="161">
        <f t="shared" si="4"/>
        <v>987.74281193830848</v>
      </c>
      <c r="T10" s="156">
        <f t="shared" si="5"/>
        <v>13.988178832316066</v>
      </c>
      <c r="U10" s="138"/>
      <c r="W10" s="162" t="str">
        <f t="shared" si="6"/>
        <v>2026-27</v>
      </c>
      <c r="X10" s="193">
        <f t="shared" si="7"/>
        <v>59.82099999999997</v>
      </c>
      <c r="Y10" s="164"/>
      <c r="Z10" s="164"/>
      <c r="AA10" s="164"/>
      <c r="AB10" s="164"/>
      <c r="AC10" s="164"/>
      <c r="AD10" s="164"/>
      <c r="AE10" s="165">
        <f>'RNG by Scenario'!U17</f>
        <v>0.82191780821917804</v>
      </c>
      <c r="AF10" s="162"/>
      <c r="AG10" s="162"/>
      <c r="AH10" s="162"/>
      <c r="AI10" s="162"/>
      <c r="AJ10" s="162"/>
      <c r="AK10" s="162">
        <v>15</v>
      </c>
      <c r="AL10" s="162"/>
      <c r="AM10" s="162"/>
      <c r="AN10" s="162"/>
      <c r="AO10" s="162"/>
      <c r="AP10" s="162"/>
      <c r="AQ10" s="162"/>
      <c r="AR10" s="162"/>
      <c r="AS10" s="162"/>
      <c r="AT10" s="195">
        <f t="shared" si="8"/>
        <v>0</v>
      </c>
      <c r="AU10" s="167">
        <v>0</v>
      </c>
      <c r="AV10" s="168">
        <v>23.734078061691537</v>
      </c>
      <c r="AW10" s="169"/>
      <c r="AX10" s="169"/>
    </row>
    <row r="11" spans="1:50" x14ac:dyDescent="0.25">
      <c r="A11" s="150"/>
      <c r="B11" s="16" t="s">
        <v>17</v>
      </c>
      <c r="C11" s="17"/>
      <c r="D11" s="151">
        <v>463.77900000000005</v>
      </c>
      <c r="E11" s="151">
        <v>0</v>
      </c>
      <c r="F11" s="151">
        <v>447.05700000000002</v>
      </c>
      <c r="G11" s="152">
        <v>2.5</v>
      </c>
      <c r="H11" s="153">
        <v>85</v>
      </c>
      <c r="I11" s="154">
        <f t="shared" si="0"/>
        <v>998.33600000000001</v>
      </c>
      <c r="J11" s="155">
        <v>1019.3393100000002</v>
      </c>
      <c r="K11" s="156">
        <f t="shared" si="1"/>
        <v>-21.00331000000017</v>
      </c>
      <c r="L11" s="157"/>
      <c r="M11" s="154">
        <v>33.289625157163734</v>
      </c>
      <c r="N11" s="158"/>
      <c r="O11" s="159"/>
      <c r="P11" s="160"/>
      <c r="Q11" s="154">
        <f t="shared" si="2"/>
        <v>33.289625157163734</v>
      </c>
      <c r="R11" s="161">
        <f t="shared" si="3"/>
        <v>1019.3393100000002</v>
      </c>
      <c r="S11" s="161">
        <f t="shared" si="4"/>
        <v>987.0274470307105</v>
      </c>
      <c r="T11" s="156">
        <f t="shared" si="5"/>
        <v>12.286315157163585</v>
      </c>
      <c r="U11" s="138"/>
      <c r="W11" s="162" t="str">
        <f t="shared" si="6"/>
        <v>2027-28</v>
      </c>
      <c r="X11" s="193">
        <f t="shared" si="7"/>
        <v>59.82099999999997</v>
      </c>
      <c r="Y11" s="164"/>
      <c r="Z11" s="164"/>
      <c r="AA11" s="164"/>
      <c r="AB11" s="164"/>
      <c r="AC11" s="164"/>
      <c r="AD11" s="164"/>
      <c r="AE11" s="165">
        <f>'RNG by Scenario'!U18</f>
        <v>0.82191780821917804</v>
      </c>
      <c r="AF11" s="162"/>
      <c r="AG11" s="162"/>
      <c r="AH11" s="162"/>
      <c r="AI11" s="162"/>
      <c r="AJ11" s="162"/>
      <c r="AK11" s="162">
        <v>15</v>
      </c>
      <c r="AL11" s="162"/>
      <c r="AM11" s="162"/>
      <c r="AN11" s="162"/>
      <c r="AO11" s="162"/>
      <c r="AP11" s="162"/>
      <c r="AQ11" s="162"/>
      <c r="AR11" s="162"/>
      <c r="AS11" s="162"/>
      <c r="AT11" s="195">
        <f t="shared" si="8"/>
        <v>0</v>
      </c>
      <c r="AU11" s="167">
        <v>0</v>
      </c>
      <c r="AV11" s="168">
        <v>32.31186296928967</v>
      </c>
      <c r="AW11" s="169"/>
      <c r="AX11" s="169"/>
    </row>
    <row r="12" spans="1:50" x14ac:dyDescent="0.25">
      <c r="A12" s="150"/>
      <c r="B12" s="16" t="s">
        <v>18</v>
      </c>
      <c r="C12" s="17"/>
      <c r="D12" s="151">
        <v>362.51900000000001</v>
      </c>
      <c r="E12" s="151">
        <v>0</v>
      </c>
      <c r="F12" s="151">
        <v>447.05700000000002</v>
      </c>
      <c r="G12" s="152">
        <v>2.5</v>
      </c>
      <c r="H12" s="153">
        <v>85</v>
      </c>
      <c r="I12" s="154">
        <f t="shared" si="0"/>
        <v>897.07600000000002</v>
      </c>
      <c r="J12" s="155">
        <v>1026.4849200000001</v>
      </c>
      <c r="K12" s="156">
        <f t="shared" si="1"/>
        <v>-129.40892000000008</v>
      </c>
      <c r="L12" s="157"/>
      <c r="M12" s="154">
        <v>39.704912943457749</v>
      </c>
      <c r="N12" s="158"/>
      <c r="O12" s="159"/>
      <c r="P12" s="160"/>
      <c r="Q12" s="154">
        <f t="shared" si="2"/>
        <v>39.704912943457749</v>
      </c>
      <c r="R12" s="161">
        <f t="shared" si="3"/>
        <v>1026.4849200000001</v>
      </c>
      <c r="S12" s="161">
        <f t="shared" si="4"/>
        <v>985.08136791584445</v>
      </c>
      <c r="T12" s="156">
        <f t="shared" si="5"/>
        <v>-89.704007056542309</v>
      </c>
      <c r="U12" s="138"/>
      <c r="W12" s="162" t="str">
        <f t="shared" si="6"/>
        <v>2028-29</v>
      </c>
      <c r="X12" s="193">
        <f t="shared" si="7"/>
        <v>110.08100000000002</v>
      </c>
      <c r="Y12" s="164"/>
      <c r="Z12" s="164"/>
      <c r="AA12" s="164"/>
      <c r="AB12" s="164"/>
      <c r="AC12" s="164"/>
      <c r="AD12" s="164"/>
      <c r="AE12" s="165">
        <f>'RNG by Scenario'!U19</f>
        <v>0.82191780821917804</v>
      </c>
      <c r="AF12" s="162">
        <v>4.74</v>
      </c>
      <c r="AG12" s="162"/>
      <c r="AH12" s="162"/>
      <c r="AI12" s="162">
        <f>SUM(AF12:AH12)</f>
        <v>4.74</v>
      </c>
      <c r="AJ12" s="162">
        <v>30</v>
      </c>
      <c r="AK12" s="162">
        <v>15</v>
      </c>
      <c r="AL12" s="162"/>
      <c r="AM12" s="162">
        <v>51</v>
      </c>
      <c r="AN12" s="162"/>
      <c r="AO12" s="162"/>
      <c r="AP12" s="162"/>
      <c r="AQ12" s="162"/>
      <c r="AR12" s="162"/>
      <c r="AS12" s="162"/>
      <c r="AT12" s="195">
        <f t="shared" si="8"/>
        <v>51</v>
      </c>
      <c r="AU12" s="167">
        <v>0</v>
      </c>
      <c r="AV12" s="168">
        <v>41.403552084155677</v>
      </c>
      <c r="AW12" s="169"/>
      <c r="AX12" s="169"/>
    </row>
    <row r="13" spans="1:50" x14ac:dyDescent="0.25">
      <c r="A13" s="150"/>
      <c r="B13" s="16" t="s">
        <v>19</v>
      </c>
      <c r="C13" s="17"/>
      <c r="D13" s="151">
        <v>362.51900000000001</v>
      </c>
      <c r="E13" s="151">
        <v>0</v>
      </c>
      <c r="F13" s="151">
        <v>447.05700000000002</v>
      </c>
      <c r="G13" s="152">
        <v>2.5</v>
      </c>
      <c r="H13" s="153">
        <v>85</v>
      </c>
      <c r="I13" s="154">
        <f t="shared" si="0"/>
        <v>897.07600000000002</v>
      </c>
      <c r="J13" s="155">
        <v>1035.2680499999999</v>
      </c>
      <c r="K13" s="156">
        <f t="shared" si="1"/>
        <v>-138.19204999999988</v>
      </c>
      <c r="L13" s="157"/>
      <c r="M13" s="154">
        <v>46.35392727602521</v>
      </c>
      <c r="N13" s="158"/>
      <c r="O13" s="159"/>
      <c r="P13" s="160"/>
      <c r="Q13" s="154">
        <f t="shared" si="2"/>
        <v>46.35392727602521</v>
      </c>
      <c r="R13" s="161">
        <f t="shared" si="3"/>
        <v>1035.2680499999999</v>
      </c>
      <c r="S13" s="161">
        <f t="shared" si="4"/>
        <v>980.67931571942177</v>
      </c>
      <c r="T13" s="156">
        <f t="shared" si="5"/>
        <v>-91.83812272397472</v>
      </c>
      <c r="U13" s="138"/>
      <c r="W13" s="162" t="str">
        <f t="shared" si="6"/>
        <v>2029-30</v>
      </c>
      <c r="X13" s="193">
        <f t="shared" si="7"/>
        <v>110.08100000000002</v>
      </c>
      <c r="Y13" s="164"/>
      <c r="Z13" s="164"/>
      <c r="AA13" s="164"/>
      <c r="AB13" s="164"/>
      <c r="AC13" s="164"/>
      <c r="AD13" s="164"/>
      <c r="AE13" s="165">
        <f>'RNG by Scenario'!U20</f>
        <v>1.095890410958904</v>
      </c>
      <c r="AF13" s="162">
        <v>4.74</v>
      </c>
      <c r="AG13" s="162"/>
      <c r="AH13" s="162"/>
      <c r="AI13" s="162">
        <f t="shared" ref="AI13:AI34" si="9">SUM(AF13:AH13)</f>
        <v>4.74</v>
      </c>
      <c r="AJ13" s="162">
        <v>30</v>
      </c>
      <c r="AK13" s="162">
        <v>15</v>
      </c>
      <c r="AL13" s="162"/>
      <c r="AM13" s="162">
        <v>51</v>
      </c>
      <c r="AN13" s="162"/>
      <c r="AO13" s="162"/>
      <c r="AP13" s="162"/>
      <c r="AQ13" s="162"/>
      <c r="AR13" s="162"/>
      <c r="AS13" s="162"/>
      <c r="AT13" s="195">
        <f t="shared" si="8"/>
        <v>51</v>
      </c>
      <c r="AU13" s="167">
        <v>0</v>
      </c>
      <c r="AV13" s="168">
        <v>54.588734280578137</v>
      </c>
      <c r="AW13" s="169"/>
      <c r="AX13" s="169"/>
    </row>
    <row r="14" spans="1:50" x14ac:dyDescent="0.25">
      <c r="A14" s="150"/>
      <c r="B14" s="16" t="s">
        <v>20</v>
      </c>
      <c r="C14" s="17"/>
      <c r="D14" s="151">
        <v>354.46300000000002</v>
      </c>
      <c r="E14" s="151">
        <v>0</v>
      </c>
      <c r="F14" s="151">
        <v>447.05700000000002</v>
      </c>
      <c r="G14" s="152">
        <v>2.5</v>
      </c>
      <c r="H14" s="153">
        <v>85</v>
      </c>
      <c r="I14" s="154">
        <f t="shared" si="0"/>
        <v>889.02</v>
      </c>
      <c r="J14" s="155">
        <v>1043.3949500000001</v>
      </c>
      <c r="K14" s="156">
        <f t="shared" si="1"/>
        <v>-154.37495000000013</v>
      </c>
      <c r="L14" s="157"/>
      <c r="M14" s="154">
        <v>53.205362409376228</v>
      </c>
      <c r="N14" s="158"/>
      <c r="O14" s="159"/>
      <c r="P14" s="160"/>
      <c r="Q14" s="154">
        <f t="shared" si="2"/>
        <v>53.205362409376228</v>
      </c>
      <c r="R14" s="161">
        <f t="shared" si="3"/>
        <v>1043.3949500000001</v>
      </c>
      <c r="S14" s="161">
        <f t="shared" si="4"/>
        <v>978.99889028375821</v>
      </c>
      <c r="T14" s="156">
        <f t="shared" si="5"/>
        <v>-101.16958759062391</v>
      </c>
      <c r="U14" s="138"/>
      <c r="W14" s="162" t="str">
        <f t="shared" si="6"/>
        <v>2030-31</v>
      </c>
      <c r="X14" s="193">
        <f t="shared" si="7"/>
        <v>108.91700000000003</v>
      </c>
      <c r="Y14" s="164"/>
      <c r="Z14" s="164"/>
      <c r="AA14" s="164"/>
      <c r="AB14" s="164"/>
      <c r="AC14" s="164"/>
      <c r="AD14" s="164"/>
      <c r="AE14" s="165">
        <f>'RNG by Scenario'!U21</f>
        <v>1.095890410958904</v>
      </c>
      <c r="AF14" s="162">
        <v>4.74</v>
      </c>
      <c r="AG14" s="162">
        <v>4.74</v>
      </c>
      <c r="AH14" s="162"/>
      <c r="AI14" s="162">
        <f t="shared" si="9"/>
        <v>9.48</v>
      </c>
      <c r="AJ14" s="162">
        <v>30</v>
      </c>
      <c r="AK14" s="162">
        <v>15</v>
      </c>
      <c r="AL14" s="162"/>
      <c r="AM14" s="162">
        <v>51</v>
      </c>
      <c r="AN14" s="162">
        <v>9.2200000000000006</v>
      </c>
      <c r="AO14" s="162"/>
      <c r="AP14" s="162"/>
      <c r="AQ14" s="162"/>
      <c r="AR14" s="162"/>
      <c r="AS14" s="162"/>
      <c r="AT14" s="195">
        <f t="shared" si="8"/>
        <v>60.22</v>
      </c>
      <c r="AU14" s="167">
        <v>0</v>
      </c>
      <c r="AV14" s="168">
        <v>64.396059716241879</v>
      </c>
      <c r="AW14" s="169"/>
      <c r="AX14" s="169"/>
    </row>
    <row r="15" spans="1:50" x14ac:dyDescent="0.25">
      <c r="A15" s="150"/>
      <c r="B15" s="16" t="s">
        <v>21</v>
      </c>
      <c r="C15" s="17"/>
      <c r="D15" s="151">
        <v>354.46300000000002</v>
      </c>
      <c r="E15" s="151">
        <v>0</v>
      </c>
      <c r="F15" s="151">
        <v>447.05700000000002</v>
      </c>
      <c r="G15" s="152">
        <v>2.5</v>
      </c>
      <c r="H15" s="153">
        <v>85</v>
      </c>
      <c r="I15" s="154">
        <f t="shared" si="0"/>
        <v>889.02</v>
      </c>
      <c r="J15" s="155">
        <v>1051.55927</v>
      </c>
      <c r="K15" s="156">
        <f t="shared" si="1"/>
        <v>-162.53926999999999</v>
      </c>
      <c r="L15" s="157"/>
      <c r="M15" s="154">
        <v>60.301475870693764</v>
      </c>
      <c r="N15" s="158"/>
      <c r="O15" s="159"/>
      <c r="P15" s="160"/>
      <c r="Q15" s="154">
        <f t="shared" si="2"/>
        <v>60.301475870693764</v>
      </c>
      <c r="R15" s="161">
        <f t="shared" si="3"/>
        <v>1051.55927</v>
      </c>
      <c r="S15" s="161">
        <f t="shared" si="4"/>
        <v>976.76470888998551</v>
      </c>
      <c r="T15" s="156">
        <f t="shared" si="5"/>
        <v>-102.23779412930617</v>
      </c>
      <c r="U15" s="138"/>
      <c r="W15" s="162" t="str">
        <f t="shared" si="6"/>
        <v>2031-32</v>
      </c>
      <c r="X15" s="193">
        <f t="shared" si="7"/>
        <v>108.91700000000003</v>
      </c>
      <c r="Y15" s="164"/>
      <c r="Z15" s="164"/>
      <c r="AA15" s="164"/>
      <c r="AB15" s="164"/>
      <c r="AC15" s="164"/>
      <c r="AD15" s="164"/>
      <c r="AE15" s="165">
        <f>'RNG by Scenario'!U22</f>
        <v>1.095890410958904</v>
      </c>
      <c r="AF15" s="162">
        <v>4.74</v>
      </c>
      <c r="AG15" s="162">
        <v>4.74</v>
      </c>
      <c r="AH15" s="162"/>
      <c r="AI15" s="162">
        <f t="shared" si="9"/>
        <v>9.48</v>
      </c>
      <c r="AJ15" s="162">
        <v>30</v>
      </c>
      <c r="AK15" s="162">
        <v>15</v>
      </c>
      <c r="AL15" s="162"/>
      <c r="AM15" s="162">
        <v>51</v>
      </c>
      <c r="AN15" s="162">
        <v>9.2200000000000006</v>
      </c>
      <c r="AO15" s="162"/>
      <c r="AP15" s="162"/>
      <c r="AQ15" s="162"/>
      <c r="AR15" s="162"/>
      <c r="AS15" s="162"/>
      <c r="AT15" s="195">
        <f t="shared" si="8"/>
        <v>60.22</v>
      </c>
      <c r="AU15" s="167">
        <v>0</v>
      </c>
      <c r="AV15" s="168">
        <v>74.794561110014456</v>
      </c>
      <c r="AW15" s="169"/>
      <c r="AX15" s="169"/>
    </row>
    <row r="16" spans="1:50" x14ac:dyDescent="0.25">
      <c r="A16" s="150"/>
      <c r="B16" s="16" t="s">
        <v>22</v>
      </c>
      <c r="C16" s="17"/>
      <c r="D16" s="151">
        <v>353.303</v>
      </c>
      <c r="E16" s="151">
        <v>0</v>
      </c>
      <c r="F16" s="151">
        <v>447.05700000000002</v>
      </c>
      <c r="G16" s="152">
        <v>2.5</v>
      </c>
      <c r="H16" s="153">
        <v>85</v>
      </c>
      <c r="I16" s="154">
        <f t="shared" si="0"/>
        <v>887.86</v>
      </c>
      <c r="J16" s="155">
        <v>1058.63858</v>
      </c>
      <c r="K16" s="156">
        <f t="shared" si="1"/>
        <v>-170.77858000000003</v>
      </c>
      <c r="L16" s="157"/>
      <c r="M16" s="154">
        <v>64.697841299247429</v>
      </c>
      <c r="N16" s="158"/>
      <c r="O16" s="159"/>
      <c r="P16" s="160"/>
      <c r="Q16" s="154">
        <f t="shared" si="2"/>
        <v>64.697841299247429</v>
      </c>
      <c r="R16" s="161">
        <f t="shared" si="3"/>
        <v>1058.63858</v>
      </c>
      <c r="S16" s="161">
        <f t="shared" si="4"/>
        <v>966.83478542180376</v>
      </c>
      <c r="T16" s="156">
        <f t="shared" si="5"/>
        <v>-106.08073870075259</v>
      </c>
      <c r="U16" s="138"/>
      <c r="W16" s="162" t="str">
        <f t="shared" si="6"/>
        <v>2032-33</v>
      </c>
      <c r="X16" s="193">
        <f t="shared" si="7"/>
        <v>110.077</v>
      </c>
      <c r="Y16" s="164"/>
      <c r="Z16" s="164"/>
      <c r="AA16" s="164"/>
      <c r="AB16" s="164"/>
      <c r="AC16" s="164"/>
      <c r="AD16" s="164"/>
      <c r="AE16" s="165">
        <f>'RNG by Scenario'!U23</f>
        <v>1.095890410958904</v>
      </c>
      <c r="AF16" s="162">
        <v>4.74</v>
      </c>
      <c r="AG16" s="162">
        <v>4.74</v>
      </c>
      <c r="AH16" s="162">
        <v>4.74</v>
      </c>
      <c r="AI16" s="162">
        <f t="shared" si="9"/>
        <v>14.22</v>
      </c>
      <c r="AJ16" s="162">
        <v>30</v>
      </c>
      <c r="AK16" s="162">
        <v>15</v>
      </c>
      <c r="AL16" s="162"/>
      <c r="AM16" s="162">
        <v>51</v>
      </c>
      <c r="AN16" s="162">
        <v>9.2200000000000006</v>
      </c>
      <c r="AO16" s="162"/>
      <c r="AP16" s="162"/>
      <c r="AQ16" s="162"/>
      <c r="AR16" s="162"/>
      <c r="AS16" s="162"/>
      <c r="AT16" s="195">
        <f t="shared" si="8"/>
        <v>60.22</v>
      </c>
      <c r="AU16" s="167">
        <v>0</v>
      </c>
      <c r="AV16" s="168">
        <v>91.803794578196303</v>
      </c>
      <c r="AW16" s="169"/>
      <c r="AX16" s="169"/>
    </row>
    <row r="17" spans="1:50" x14ac:dyDescent="0.25">
      <c r="A17" s="150"/>
      <c r="B17" s="16" t="s">
        <v>23</v>
      </c>
      <c r="C17" s="17"/>
      <c r="D17" s="151">
        <v>277.36700000000002</v>
      </c>
      <c r="E17" s="151">
        <v>0</v>
      </c>
      <c r="F17" s="151">
        <v>447.05700000000002</v>
      </c>
      <c r="G17" s="152">
        <v>2.5</v>
      </c>
      <c r="H17" s="153">
        <v>85</v>
      </c>
      <c r="I17" s="154">
        <f t="shared" si="0"/>
        <v>811.92399999999998</v>
      </c>
      <c r="J17" s="155">
        <v>1067.06105</v>
      </c>
      <c r="K17" s="156">
        <f t="shared" si="1"/>
        <v>-255.13705000000004</v>
      </c>
      <c r="L17" s="157"/>
      <c r="M17" s="154">
        <v>69.270096037161764</v>
      </c>
      <c r="N17" s="158"/>
      <c r="O17" s="159"/>
      <c r="P17" s="160"/>
      <c r="Q17" s="154">
        <f t="shared" si="2"/>
        <v>69.270096037161764</v>
      </c>
      <c r="R17" s="161">
        <f t="shared" si="3"/>
        <v>1067.06105</v>
      </c>
      <c r="S17" s="161">
        <f t="shared" si="4"/>
        <v>964.37023563986577</v>
      </c>
      <c r="T17" s="156">
        <f t="shared" si="5"/>
        <v>-185.86695396283824</v>
      </c>
      <c r="U17" s="138"/>
      <c r="W17" s="162" t="str">
        <f t="shared" si="6"/>
        <v>2033-34</v>
      </c>
      <c r="X17" s="193">
        <f t="shared" si="7"/>
        <v>110.233</v>
      </c>
      <c r="Y17" s="164"/>
      <c r="Z17" s="164"/>
      <c r="AA17" s="164"/>
      <c r="AB17" s="164"/>
      <c r="AC17" s="164"/>
      <c r="AD17" s="164"/>
      <c r="AE17" s="165">
        <f>'RNG by Scenario'!U24</f>
        <v>1.3698630136986301</v>
      </c>
      <c r="AF17" s="162">
        <v>4.74</v>
      </c>
      <c r="AG17" s="162">
        <v>4.74</v>
      </c>
      <c r="AH17" s="162">
        <v>4.74</v>
      </c>
      <c r="AI17" s="162">
        <f t="shared" si="9"/>
        <v>14.22</v>
      </c>
      <c r="AJ17" s="162">
        <v>30</v>
      </c>
      <c r="AK17" s="162">
        <v>15</v>
      </c>
      <c r="AL17" s="162"/>
      <c r="AM17" s="162">
        <v>51</v>
      </c>
      <c r="AN17" s="162">
        <v>9.2200000000000006</v>
      </c>
      <c r="AO17" s="162"/>
      <c r="AP17" s="162"/>
      <c r="AQ17" s="162"/>
      <c r="AR17" s="162"/>
      <c r="AS17" s="162">
        <v>75.78</v>
      </c>
      <c r="AT17" s="195">
        <f t="shared" si="8"/>
        <v>136</v>
      </c>
      <c r="AU17" s="167">
        <v>0</v>
      </c>
      <c r="AV17" s="168">
        <v>102.6908143601343</v>
      </c>
      <c r="AW17" s="169"/>
      <c r="AX17" s="169"/>
    </row>
    <row r="18" spans="1:50" x14ac:dyDescent="0.25">
      <c r="A18" s="150"/>
      <c r="B18" s="16" t="s">
        <v>24</v>
      </c>
      <c r="C18" s="17"/>
      <c r="D18" s="151">
        <v>277.36700000000002</v>
      </c>
      <c r="E18" s="151">
        <v>0</v>
      </c>
      <c r="F18" s="151">
        <v>447.05700000000002</v>
      </c>
      <c r="G18" s="152">
        <v>2.5</v>
      </c>
      <c r="H18" s="153">
        <v>85</v>
      </c>
      <c r="I18" s="154">
        <f t="shared" si="0"/>
        <v>811.92399999999998</v>
      </c>
      <c r="J18" s="155">
        <v>1074.4459299999999</v>
      </c>
      <c r="K18" s="156">
        <f t="shared" si="1"/>
        <v>-262.52192999999988</v>
      </c>
      <c r="L18" s="157"/>
      <c r="M18" s="154">
        <v>73.961063497843298</v>
      </c>
      <c r="N18" s="158"/>
      <c r="O18" s="159"/>
      <c r="P18" s="160"/>
      <c r="Q18" s="154">
        <f t="shared" si="2"/>
        <v>73.961063497843298</v>
      </c>
      <c r="R18" s="161">
        <f t="shared" si="3"/>
        <v>1074.4459299999999</v>
      </c>
      <c r="S18" s="161">
        <f t="shared" si="4"/>
        <v>966.69615733001274</v>
      </c>
      <c r="T18" s="156">
        <f t="shared" si="5"/>
        <v>-188.56086650215661</v>
      </c>
      <c r="U18" s="138"/>
      <c r="W18" s="162" t="str">
        <f t="shared" si="6"/>
        <v>2034-35</v>
      </c>
      <c r="X18" s="193">
        <f t="shared" si="7"/>
        <v>110.233</v>
      </c>
      <c r="Y18" s="164"/>
      <c r="Z18" s="164"/>
      <c r="AA18" s="164"/>
      <c r="AB18" s="164"/>
      <c r="AC18" s="164"/>
      <c r="AD18" s="164"/>
      <c r="AE18" s="165">
        <f>'RNG by Scenario'!U25</f>
        <v>1.3698630136986301</v>
      </c>
      <c r="AF18" s="162">
        <v>4.74</v>
      </c>
      <c r="AG18" s="162">
        <v>4.74</v>
      </c>
      <c r="AH18" s="162">
        <v>4.74</v>
      </c>
      <c r="AI18" s="162">
        <f t="shared" si="9"/>
        <v>14.22</v>
      </c>
      <c r="AJ18" s="162">
        <v>30</v>
      </c>
      <c r="AK18" s="162">
        <v>15</v>
      </c>
      <c r="AL18" s="162"/>
      <c r="AM18" s="162">
        <v>51</v>
      </c>
      <c r="AN18" s="162">
        <v>9.2200000000000006</v>
      </c>
      <c r="AO18" s="162"/>
      <c r="AP18" s="162"/>
      <c r="AQ18" s="162"/>
      <c r="AR18" s="162"/>
      <c r="AS18" s="162">
        <v>75.78</v>
      </c>
      <c r="AT18" s="195">
        <f t="shared" si="8"/>
        <v>136</v>
      </c>
      <c r="AU18" s="167">
        <v>0</v>
      </c>
      <c r="AV18" s="168">
        <v>107.7497726699871</v>
      </c>
      <c r="AW18" s="169"/>
      <c r="AX18" s="169"/>
    </row>
    <row r="19" spans="1:50" x14ac:dyDescent="0.25">
      <c r="A19" s="150"/>
      <c r="B19" s="16" t="s">
        <v>25</v>
      </c>
      <c r="C19" s="17"/>
      <c r="D19" s="151">
        <v>277.36700000000002</v>
      </c>
      <c r="E19" s="151">
        <v>0</v>
      </c>
      <c r="F19" s="151">
        <v>447.05700000000002</v>
      </c>
      <c r="G19" s="152">
        <v>2.5</v>
      </c>
      <c r="H19" s="153">
        <v>85</v>
      </c>
      <c r="I19" s="154">
        <f t="shared" si="0"/>
        <v>811.92399999999998</v>
      </c>
      <c r="J19" s="155">
        <v>1081.79108</v>
      </c>
      <c r="K19" s="156">
        <f t="shared" si="1"/>
        <v>-269.86707999999999</v>
      </c>
      <c r="L19" s="157"/>
      <c r="M19" s="154">
        <v>78.737891361682856</v>
      </c>
      <c r="N19" s="158"/>
      <c r="O19" s="159"/>
      <c r="P19" s="160"/>
      <c r="Q19" s="154">
        <f t="shared" si="2"/>
        <v>78.737891361682856</v>
      </c>
      <c r="R19" s="161">
        <f t="shared" si="3"/>
        <v>1081.79108</v>
      </c>
      <c r="S19" s="161">
        <f t="shared" si="4"/>
        <v>969.24725752420864</v>
      </c>
      <c r="T19" s="156">
        <f t="shared" si="5"/>
        <v>-191.12918863831715</v>
      </c>
      <c r="U19" s="138"/>
      <c r="W19" s="162" t="str">
        <f t="shared" si="6"/>
        <v>2035-36</v>
      </c>
      <c r="X19" s="193">
        <f t="shared" si="7"/>
        <v>110.233</v>
      </c>
      <c r="Y19" s="164"/>
      <c r="Z19" s="164"/>
      <c r="AA19" s="164"/>
      <c r="AB19" s="164"/>
      <c r="AC19" s="164"/>
      <c r="AD19" s="164"/>
      <c r="AE19" s="165">
        <f>'RNG by Scenario'!U26</f>
        <v>1.3698630136986301</v>
      </c>
      <c r="AF19" s="162">
        <v>4.74</v>
      </c>
      <c r="AG19" s="162">
        <v>4.74</v>
      </c>
      <c r="AH19" s="162">
        <v>4.74</v>
      </c>
      <c r="AI19" s="162">
        <f t="shared" si="9"/>
        <v>14.22</v>
      </c>
      <c r="AJ19" s="162">
        <v>30</v>
      </c>
      <c r="AK19" s="162">
        <v>15</v>
      </c>
      <c r="AL19" s="162"/>
      <c r="AM19" s="162">
        <v>51</v>
      </c>
      <c r="AN19" s="162">
        <v>9.2200000000000006</v>
      </c>
      <c r="AO19" s="162"/>
      <c r="AP19" s="162"/>
      <c r="AQ19" s="162"/>
      <c r="AR19" s="162"/>
      <c r="AS19" s="162">
        <v>75.78</v>
      </c>
      <c r="AT19" s="195">
        <f t="shared" si="8"/>
        <v>136</v>
      </c>
      <c r="AU19" s="167">
        <v>0</v>
      </c>
      <c r="AV19" s="168">
        <v>112.54382247579127</v>
      </c>
      <c r="AW19" s="169"/>
      <c r="AX19" s="169"/>
    </row>
    <row r="20" spans="1:50" x14ac:dyDescent="0.25">
      <c r="A20" s="150"/>
      <c r="B20" s="16" t="s">
        <v>26</v>
      </c>
      <c r="C20" s="17"/>
      <c r="D20" s="151">
        <v>277.36700000000002</v>
      </c>
      <c r="E20" s="151">
        <v>0</v>
      </c>
      <c r="F20" s="151">
        <v>447.05700000000002</v>
      </c>
      <c r="G20" s="152">
        <v>2.5</v>
      </c>
      <c r="H20" s="153">
        <v>85</v>
      </c>
      <c r="I20" s="154">
        <f t="shared" si="0"/>
        <v>811.92399999999998</v>
      </c>
      <c r="J20" s="155">
        <v>1088.3149900000001</v>
      </c>
      <c r="K20" s="156">
        <f t="shared" si="1"/>
        <v>-276.3909900000001</v>
      </c>
      <c r="L20" s="157"/>
      <c r="M20" s="154">
        <v>83.436153129403692</v>
      </c>
      <c r="N20" s="158"/>
      <c r="O20" s="159"/>
      <c r="P20" s="160"/>
      <c r="Q20" s="154">
        <f t="shared" si="2"/>
        <v>83.436153129403692</v>
      </c>
      <c r="R20" s="161">
        <f t="shared" si="3"/>
        <v>1088.3149900000001</v>
      </c>
      <c r="S20" s="161">
        <f t="shared" si="4"/>
        <v>971.01014632926035</v>
      </c>
      <c r="T20" s="156">
        <f t="shared" si="5"/>
        <v>-192.95483687059641</v>
      </c>
      <c r="U20" s="138"/>
      <c r="W20" s="162" t="str">
        <f t="shared" si="6"/>
        <v>2036-37</v>
      </c>
      <c r="X20" s="193">
        <f t="shared" si="7"/>
        <v>110.233</v>
      </c>
      <c r="Y20" s="164"/>
      <c r="Z20" s="164"/>
      <c r="AA20" s="164"/>
      <c r="AB20" s="164"/>
      <c r="AC20" s="164"/>
      <c r="AD20" s="164"/>
      <c r="AE20" s="165">
        <f>'RNG by Scenario'!U27</f>
        <v>1.3698630136986301</v>
      </c>
      <c r="AF20" s="162">
        <v>4.74</v>
      </c>
      <c r="AG20" s="162">
        <v>4.74</v>
      </c>
      <c r="AH20" s="162">
        <v>4.74</v>
      </c>
      <c r="AI20" s="162">
        <f t="shared" si="9"/>
        <v>14.22</v>
      </c>
      <c r="AJ20" s="162">
        <v>30</v>
      </c>
      <c r="AK20" s="162">
        <v>15</v>
      </c>
      <c r="AL20" s="162"/>
      <c r="AM20" s="162">
        <v>51</v>
      </c>
      <c r="AN20" s="162">
        <v>9.2200000000000006</v>
      </c>
      <c r="AO20" s="162"/>
      <c r="AP20" s="162"/>
      <c r="AQ20" s="162"/>
      <c r="AR20" s="162"/>
      <c r="AS20" s="162">
        <v>75.78</v>
      </c>
      <c r="AT20" s="195">
        <f t="shared" si="8"/>
        <v>136</v>
      </c>
      <c r="AU20" s="167">
        <v>0</v>
      </c>
      <c r="AV20" s="168">
        <v>117.30484367073971</v>
      </c>
      <c r="AW20" s="169"/>
      <c r="AX20" s="169"/>
    </row>
    <row r="21" spans="1:50" x14ac:dyDescent="0.25">
      <c r="A21" s="150"/>
      <c r="B21" s="16" t="s">
        <v>27</v>
      </c>
      <c r="C21" s="17"/>
      <c r="D21" s="151">
        <v>277.36700000000002</v>
      </c>
      <c r="E21" s="151">
        <v>0</v>
      </c>
      <c r="F21" s="151">
        <v>447.05700000000002</v>
      </c>
      <c r="G21" s="152">
        <v>2.5</v>
      </c>
      <c r="H21" s="153">
        <v>85</v>
      </c>
      <c r="I21" s="154">
        <f t="shared" si="0"/>
        <v>811.92399999999998</v>
      </c>
      <c r="J21" s="155">
        <v>1096.5153700000001</v>
      </c>
      <c r="K21" s="156">
        <f t="shared" si="1"/>
        <v>-284.5913700000001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3"/>
        <v>1096.5153700000001</v>
      </c>
      <c r="S21" s="161">
        <f t="shared" si="4"/>
        <v>974.33504019979978</v>
      </c>
      <c r="T21" s="156">
        <f t="shared" si="5"/>
        <v>-196.40918883356289</v>
      </c>
      <c r="U21" s="138"/>
      <c r="W21" s="162" t="str">
        <f t="shared" si="6"/>
        <v>2037-38</v>
      </c>
      <c r="X21" s="193">
        <f t="shared" si="7"/>
        <v>110.233</v>
      </c>
      <c r="Y21" s="164"/>
      <c r="Z21" s="164"/>
      <c r="AA21" s="164"/>
      <c r="AB21" s="164"/>
      <c r="AC21" s="164"/>
      <c r="AD21" s="164"/>
      <c r="AE21" s="165">
        <f>'RNG by Scenario'!U28</f>
        <v>1.6438356164383561</v>
      </c>
      <c r="AF21" s="162">
        <v>4.74</v>
      </c>
      <c r="AG21" s="162">
        <v>4.74</v>
      </c>
      <c r="AH21" s="162">
        <v>4.74</v>
      </c>
      <c r="AI21" s="162">
        <f t="shared" si="9"/>
        <v>14.22</v>
      </c>
      <c r="AJ21" s="162">
        <v>30</v>
      </c>
      <c r="AK21" s="162">
        <v>15</v>
      </c>
      <c r="AL21" s="162"/>
      <c r="AM21" s="162">
        <v>51</v>
      </c>
      <c r="AN21" s="162">
        <v>9.2200000000000006</v>
      </c>
      <c r="AO21" s="162"/>
      <c r="AP21" s="162"/>
      <c r="AQ21" s="162"/>
      <c r="AR21" s="162"/>
      <c r="AS21" s="162">
        <v>75.78</v>
      </c>
      <c r="AT21" s="195">
        <f t="shared" si="8"/>
        <v>136</v>
      </c>
      <c r="AU21" s="167">
        <v>0</v>
      </c>
      <c r="AV21" s="168">
        <v>122.18032980020028</v>
      </c>
      <c r="AW21" s="169"/>
      <c r="AX21" s="169"/>
    </row>
    <row r="22" spans="1:50" x14ac:dyDescent="0.25">
      <c r="A22" s="150"/>
      <c r="B22" s="16" t="s">
        <v>28</v>
      </c>
      <c r="C22" s="17"/>
      <c r="D22" s="151">
        <v>277.36700000000002</v>
      </c>
      <c r="E22" s="151">
        <v>0</v>
      </c>
      <c r="F22" s="151">
        <v>447.05700000000002</v>
      </c>
      <c r="G22" s="152">
        <v>2.5</v>
      </c>
      <c r="H22" s="153">
        <v>85</v>
      </c>
      <c r="I22" s="154">
        <f t="shared" si="0"/>
        <v>811.92399999999998</v>
      </c>
      <c r="J22" s="155">
        <v>1104.03051</v>
      </c>
      <c r="K22" s="156">
        <f t="shared" si="1"/>
        <v>-292.10651000000007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3"/>
        <v>1104.03051</v>
      </c>
      <c r="S22" s="161">
        <f t="shared" si="4"/>
        <v>976.16460675270378</v>
      </c>
      <c r="T22" s="156">
        <f t="shared" si="5"/>
        <v>-199.17671208172146</v>
      </c>
      <c r="U22" s="138"/>
      <c r="W22" s="162" t="str">
        <f t="shared" si="6"/>
        <v>2038-39</v>
      </c>
      <c r="X22" s="193">
        <f t="shared" si="7"/>
        <v>110.233</v>
      </c>
      <c r="Y22" s="164"/>
      <c r="Z22" s="164"/>
      <c r="AA22" s="164"/>
      <c r="AB22" s="164"/>
      <c r="AC22" s="164"/>
      <c r="AD22" s="164"/>
      <c r="AE22" s="165">
        <f>'RNG by Scenario'!V30</f>
        <v>1.6438356164383561</v>
      </c>
      <c r="AF22" s="162">
        <v>4.74</v>
      </c>
      <c r="AG22" s="162">
        <v>4.74</v>
      </c>
      <c r="AH22" s="162">
        <v>4.74</v>
      </c>
      <c r="AI22" s="162">
        <f t="shared" si="9"/>
        <v>14.22</v>
      </c>
      <c r="AJ22" s="162">
        <v>30</v>
      </c>
      <c r="AK22" s="162">
        <v>15</v>
      </c>
      <c r="AL22" s="162"/>
      <c r="AM22" s="162">
        <v>51</v>
      </c>
      <c r="AN22" s="162">
        <v>9.2200000000000006</v>
      </c>
      <c r="AO22" s="162"/>
      <c r="AP22" s="162"/>
      <c r="AQ22" s="162"/>
      <c r="AR22" s="162"/>
      <c r="AS22" s="162">
        <v>75.78</v>
      </c>
      <c r="AT22" s="195">
        <f t="shared" si="8"/>
        <v>136</v>
      </c>
      <c r="AU22" s="167">
        <v>0</v>
      </c>
      <c r="AV22" s="168">
        <v>127.86590324729623</v>
      </c>
      <c r="AW22" s="169"/>
      <c r="AX22" s="169"/>
    </row>
    <row r="23" spans="1:50" x14ac:dyDescent="0.25">
      <c r="A23" s="150"/>
      <c r="B23" s="16" t="s">
        <v>29</v>
      </c>
      <c r="C23" s="17"/>
      <c r="D23" s="151">
        <v>277.36700000000002</v>
      </c>
      <c r="E23" s="151">
        <v>0</v>
      </c>
      <c r="F23" s="151">
        <v>447.05700000000002</v>
      </c>
      <c r="G23" s="152">
        <v>2.5</v>
      </c>
      <c r="H23" s="153">
        <v>85</v>
      </c>
      <c r="I23" s="154">
        <f t="shared" si="0"/>
        <v>811.92399999999998</v>
      </c>
      <c r="J23" s="155">
        <v>1111.41419</v>
      </c>
      <c r="K23" s="156">
        <f t="shared" si="1"/>
        <v>-299.49018999999998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3"/>
        <v>1111.41419</v>
      </c>
      <c r="S23" s="161">
        <f t="shared" si="4"/>
        <v>978.20676150152281</v>
      </c>
      <c r="T23" s="156">
        <f t="shared" si="5"/>
        <v>-201.82013686390678</v>
      </c>
      <c r="U23" s="138"/>
      <c r="W23" s="162" t="str">
        <f t="shared" si="6"/>
        <v>2039-40</v>
      </c>
      <c r="X23" s="193">
        <f t="shared" si="7"/>
        <v>110.233</v>
      </c>
      <c r="Y23" s="164"/>
      <c r="Z23" s="164"/>
      <c r="AA23" s="164"/>
      <c r="AB23" s="164"/>
      <c r="AC23" s="164"/>
      <c r="AD23" s="164"/>
      <c r="AE23" s="165">
        <f>'RNG by Scenario'!V31</f>
        <v>1.6438356164383561</v>
      </c>
      <c r="AF23" s="162">
        <v>4.74</v>
      </c>
      <c r="AG23" s="162">
        <v>4.74</v>
      </c>
      <c r="AH23" s="162">
        <v>4.74</v>
      </c>
      <c r="AI23" s="162">
        <f t="shared" si="9"/>
        <v>14.22</v>
      </c>
      <c r="AJ23" s="162">
        <v>30</v>
      </c>
      <c r="AK23" s="162">
        <v>15</v>
      </c>
      <c r="AL23" s="162"/>
      <c r="AM23" s="162">
        <v>51</v>
      </c>
      <c r="AN23" s="162">
        <v>9.2200000000000006</v>
      </c>
      <c r="AO23" s="162"/>
      <c r="AP23" s="162"/>
      <c r="AQ23" s="162"/>
      <c r="AR23" s="162"/>
      <c r="AS23" s="162">
        <v>75.78</v>
      </c>
      <c r="AT23" s="195">
        <f t="shared" si="8"/>
        <v>136</v>
      </c>
      <c r="AU23" s="167">
        <v>0</v>
      </c>
      <c r="AV23" s="168">
        <v>133.2074284984771</v>
      </c>
      <c r="AW23" s="169"/>
      <c r="AX23" s="169"/>
    </row>
    <row r="24" spans="1:50" x14ac:dyDescent="0.25">
      <c r="A24" s="150"/>
      <c r="B24" s="16" t="s">
        <v>30</v>
      </c>
      <c r="C24" s="17"/>
      <c r="D24" s="151">
        <v>277.36700000000002</v>
      </c>
      <c r="E24" s="151">
        <v>0</v>
      </c>
      <c r="F24" s="151">
        <v>447.05700000000002</v>
      </c>
      <c r="G24" s="152">
        <v>2.5</v>
      </c>
      <c r="H24" s="153">
        <v>85</v>
      </c>
      <c r="I24" s="154">
        <f t="shared" si="0"/>
        <v>811.92399999999998</v>
      </c>
      <c r="J24" s="155">
        <v>1117.6881399999997</v>
      </c>
      <c r="K24" s="156">
        <f t="shared" si="1"/>
        <v>-305.76413999999977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3"/>
        <v>1117.6881399999997</v>
      </c>
      <c r="S24" s="161">
        <f t="shared" si="4"/>
        <v>978.50426085917491</v>
      </c>
      <c r="T24" s="156">
        <f t="shared" si="5"/>
        <v>-203.38823040949887</v>
      </c>
      <c r="U24" s="138"/>
      <c r="W24" s="162" t="str">
        <f t="shared" si="6"/>
        <v>2040-41</v>
      </c>
      <c r="X24" s="193">
        <f t="shared" si="7"/>
        <v>110.233</v>
      </c>
      <c r="Y24" s="164"/>
      <c r="Z24" s="164"/>
      <c r="AA24" s="164"/>
      <c r="AB24" s="164"/>
      <c r="AC24" s="164"/>
      <c r="AD24" s="164"/>
      <c r="AE24" s="165">
        <f>'RNG by Scenario'!V32</f>
        <v>1.6438356164383561</v>
      </c>
      <c r="AF24" s="162">
        <v>4.74</v>
      </c>
      <c r="AG24" s="162">
        <v>4.74</v>
      </c>
      <c r="AH24" s="162">
        <v>4.74</v>
      </c>
      <c r="AI24" s="162">
        <f t="shared" si="9"/>
        <v>14.22</v>
      </c>
      <c r="AJ24" s="162">
        <v>30</v>
      </c>
      <c r="AK24" s="162">
        <v>15</v>
      </c>
      <c r="AL24" s="162"/>
      <c r="AM24" s="162">
        <v>51</v>
      </c>
      <c r="AN24" s="162">
        <v>9.2200000000000006</v>
      </c>
      <c r="AO24" s="162"/>
      <c r="AP24" s="162"/>
      <c r="AQ24" s="162"/>
      <c r="AR24" s="162"/>
      <c r="AS24" s="162">
        <v>75.78</v>
      </c>
      <c r="AT24" s="195">
        <f t="shared" si="8"/>
        <v>136</v>
      </c>
      <c r="AU24" s="167">
        <v>0</v>
      </c>
      <c r="AV24" s="168">
        <v>139.18387914082487</v>
      </c>
      <c r="AW24" s="169"/>
      <c r="AX24" s="169"/>
    </row>
    <row r="25" spans="1:50" x14ac:dyDescent="0.25">
      <c r="A25" s="150"/>
      <c r="B25" s="16" t="s">
        <v>34</v>
      </c>
      <c r="C25" s="17"/>
      <c r="D25" s="151">
        <v>277.36700000000002</v>
      </c>
      <c r="E25" s="151">
        <v>0</v>
      </c>
      <c r="F25" s="151">
        <v>447.05700000000002</v>
      </c>
      <c r="G25" s="152">
        <v>2.5</v>
      </c>
      <c r="H25" s="153">
        <v>85</v>
      </c>
      <c r="I25" s="154">
        <f t="shared" si="0"/>
        <v>811.92399999999998</v>
      </c>
      <c r="J25" s="155">
        <v>1125.7561599999999</v>
      </c>
      <c r="K25" s="156">
        <f>I25-J25</f>
        <v>-313.83215999999993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1125.7561599999999</v>
      </c>
      <c r="S25" s="161">
        <f t="shared" si="4"/>
        <v>982.85489175467103</v>
      </c>
      <c r="T25" s="156">
        <f>I25+Q25-R25</f>
        <v>-206.8737315266759</v>
      </c>
      <c r="U25" s="138"/>
      <c r="V25" s="65"/>
      <c r="W25" s="162" t="str">
        <f>B25</f>
        <v>2041-42</v>
      </c>
      <c r="X25" s="193">
        <f t="shared" si="7"/>
        <v>110.233</v>
      </c>
      <c r="Y25" s="164"/>
      <c r="Z25" s="164"/>
      <c r="AA25" s="164"/>
      <c r="AB25" s="164"/>
      <c r="AC25" s="164"/>
      <c r="AD25" s="164"/>
      <c r="AE25" s="165">
        <f>'RNG by Scenario'!V33</f>
        <v>1.9178082191780821</v>
      </c>
      <c r="AF25" s="162">
        <v>4.74</v>
      </c>
      <c r="AG25" s="162">
        <v>4.74</v>
      </c>
      <c r="AH25" s="162">
        <v>4.74</v>
      </c>
      <c r="AI25" s="162">
        <f t="shared" si="9"/>
        <v>14.22</v>
      </c>
      <c r="AJ25" s="162">
        <v>30</v>
      </c>
      <c r="AK25" s="162">
        <v>15</v>
      </c>
      <c r="AL25" s="162"/>
      <c r="AM25" s="162">
        <v>51</v>
      </c>
      <c r="AN25" s="162">
        <v>9.2200000000000006</v>
      </c>
      <c r="AO25" s="162"/>
      <c r="AP25" s="162"/>
      <c r="AQ25" s="162"/>
      <c r="AR25" s="162"/>
      <c r="AS25" s="162">
        <v>75.78</v>
      </c>
      <c r="AT25" s="195">
        <f t="shared" si="8"/>
        <v>136</v>
      </c>
      <c r="AU25" s="167">
        <v>0</v>
      </c>
      <c r="AV25" s="168">
        <v>142.90126824532888</v>
      </c>
      <c r="AW25" s="169"/>
      <c r="AX25" s="169"/>
    </row>
    <row r="26" spans="1:50" x14ac:dyDescent="0.25">
      <c r="A26" s="150"/>
      <c r="B26" s="16" t="s">
        <v>38</v>
      </c>
      <c r="C26" s="17"/>
      <c r="D26" s="151">
        <v>277.36700000000002</v>
      </c>
      <c r="E26" s="151">
        <v>0</v>
      </c>
      <c r="F26" s="151">
        <v>447.05700000000002</v>
      </c>
      <c r="G26" s="152">
        <v>2.5</v>
      </c>
      <c r="H26" s="153">
        <v>85</v>
      </c>
      <c r="I26" s="154">
        <f t="shared" si="0"/>
        <v>811.92399999999998</v>
      </c>
      <c r="J26" s="155">
        <v>1133.1107300000001</v>
      </c>
      <c r="K26" s="156">
        <f t="shared" ref="K26:K34" si="10">I26-J26</f>
        <v>-321.18673000000013</v>
      </c>
      <c r="L26" s="157"/>
      <c r="M26" s="175">
        <v>111.68148430943501</v>
      </c>
      <c r="N26" s="158"/>
      <c r="O26" s="159"/>
      <c r="P26" s="160"/>
      <c r="Q26" s="154">
        <f t="shared" ref="Q26:Q34" si="11">SUM(M26:P26)</f>
        <v>111.68148430943501</v>
      </c>
      <c r="R26" s="161">
        <f t="shared" ref="R26:R34" si="12">J26</f>
        <v>1133.1107300000001</v>
      </c>
      <c r="S26" s="161">
        <f t="shared" si="4"/>
        <v>985.80237936613457</v>
      </c>
      <c r="T26" s="156">
        <f t="shared" ref="T26:T34" si="13">I26+Q26-R26</f>
        <v>-209.50524569056506</v>
      </c>
      <c r="U26" s="138"/>
      <c r="W26" s="162" t="str">
        <f t="shared" ref="W26:W34" si="14">B26</f>
        <v>2042-43</v>
      </c>
      <c r="X26" s="193">
        <f t="shared" si="7"/>
        <v>110.233</v>
      </c>
      <c r="Y26" s="164"/>
      <c r="Z26" s="164"/>
      <c r="AA26" s="164"/>
      <c r="AB26" s="164"/>
      <c r="AC26" s="164"/>
      <c r="AD26" s="164"/>
      <c r="AE26" s="165">
        <f>'RNG by Scenario'!V34</f>
        <v>1.9178082191780821</v>
      </c>
      <c r="AF26" s="162">
        <v>4.74</v>
      </c>
      <c r="AG26" s="162">
        <v>4.74</v>
      </c>
      <c r="AH26" s="162">
        <v>4.74</v>
      </c>
      <c r="AI26" s="162">
        <f t="shared" si="9"/>
        <v>14.22</v>
      </c>
      <c r="AJ26" s="162">
        <v>30</v>
      </c>
      <c r="AK26" s="162">
        <v>15</v>
      </c>
      <c r="AL26" s="162"/>
      <c r="AM26" s="162">
        <v>51</v>
      </c>
      <c r="AN26" s="162">
        <v>9.2200000000000006</v>
      </c>
      <c r="AO26" s="162"/>
      <c r="AP26" s="162"/>
      <c r="AQ26" s="162"/>
      <c r="AR26" s="162"/>
      <c r="AS26" s="162">
        <v>75.78</v>
      </c>
      <c r="AT26" s="195">
        <f t="shared" si="8"/>
        <v>136</v>
      </c>
      <c r="AU26" s="167">
        <v>0</v>
      </c>
      <c r="AV26" s="168">
        <v>147.30835063386559</v>
      </c>
      <c r="AW26" s="169"/>
      <c r="AX26" s="169"/>
    </row>
    <row r="27" spans="1:50" x14ac:dyDescent="0.25">
      <c r="A27" s="150"/>
      <c r="B27" s="16" t="s">
        <v>41</v>
      </c>
      <c r="C27" s="17"/>
      <c r="D27" s="151">
        <v>277.36700000000002</v>
      </c>
      <c r="E27" s="151">
        <v>0</v>
      </c>
      <c r="F27" s="151">
        <v>447.05700000000002</v>
      </c>
      <c r="G27" s="152">
        <v>2.5</v>
      </c>
      <c r="H27" s="153">
        <v>85</v>
      </c>
      <c r="I27" s="154">
        <f t="shared" si="0"/>
        <v>811.92399999999998</v>
      </c>
      <c r="J27" s="155">
        <v>1140.4231</v>
      </c>
      <c r="K27" s="156">
        <f t="shared" si="10"/>
        <v>-328.4991</v>
      </c>
      <c r="L27" s="157"/>
      <c r="M27" s="175">
        <v>116.36065912139</v>
      </c>
      <c r="N27" s="158"/>
      <c r="O27" s="159"/>
      <c r="P27" s="160"/>
      <c r="Q27" s="154">
        <f t="shared" si="11"/>
        <v>116.36065912139</v>
      </c>
      <c r="R27" s="161">
        <f t="shared" si="12"/>
        <v>1140.4231</v>
      </c>
      <c r="S27" s="161">
        <f t="shared" si="4"/>
        <v>989.13873757392821</v>
      </c>
      <c r="T27" s="156">
        <f t="shared" si="13"/>
        <v>-212.13844087861003</v>
      </c>
      <c r="U27" s="138"/>
      <c r="W27" s="162" t="str">
        <f t="shared" si="14"/>
        <v>2043-44</v>
      </c>
      <c r="X27" s="193">
        <f t="shared" si="7"/>
        <v>110.233</v>
      </c>
      <c r="Y27" s="164"/>
      <c r="Z27" s="164"/>
      <c r="AA27" s="164"/>
      <c r="AB27" s="164"/>
      <c r="AC27" s="164"/>
      <c r="AD27" s="164"/>
      <c r="AE27" s="165">
        <f>'RNG by Scenario'!V35</f>
        <v>1.9178082191780821</v>
      </c>
      <c r="AF27" s="162">
        <v>4.74</v>
      </c>
      <c r="AG27" s="162">
        <v>4.74</v>
      </c>
      <c r="AH27" s="162">
        <v>4.74</v>
      </c>
      <c r="AI27" s="162">
        <f t="shared" si="9"/>
        <v>14.22</v>
      </c>
      <c r="AJ27" s="162">
        <v>30</v>
      </c>
      <c r="AK27" s="162">
        <v>15</v>
      </c>
      <c r="AL27" s="162"/>
      <c r="AM27" s="162">
        <v>51</v>
      </c>
      <c r="AN27" s="162">
        <v>9.2200000000000006</v>
      </c>
      <c r="AO27" s="162"/>
      <c r="AP27" s="162"/>
      <c r="AQ27" s="162"/>
      <c r="AR27" s="162"/>
      <c r="AS27" s="162">
        <v>75.78</v>
      </c>
      <c r="AT27" s="195">
        <f t="shared" si="8"/>
        <v>136</v>
      </c>
      <c r="AU27" s="167">
        <v>0</v>
      </c>
      <c r="AV27" s="168">
        <v>151.28436242607171</v>
      </c>
      <c r="AW27" s="169"/>
      <c r="AX27" s="169"/>
    </row>
    <row r="28" spans="1:50" x14ac:dyDescent="0.25">
      <c r="A28" s="150"/>
      <c r="B28" s="16" t="s">
        <v>39</v>
      </c>
      <c r="C28" s="17"/>
      <c r="D28" s="151">
        <v>277.36700000000002</v>
      </c>
      <c r="E28" s="151">
        <v>0</v>
      </c>
      <c r="F28" s="151">
        <v>447.05700000000002</v>
      </c>
      <c r="G28" s="152">
        <v>2.5</v>
      </c>
      <c r="H28" s="153">
        <v>85</v>
      </c>
      <c r="I28" s="154">
        <f t="shared" si="0"/>
        <v>811.92399999999998</v>
      </c>
      <c r="J28" s="155">
        <v>1146.87691</v>
      </c>
      <c r="K28" s="156">
        <f t="shared" si="10"/>
        <v>-334.95290999999997</v>
      </c>
      <c r="L28" s="157"/>
      <c r="M28" s="175">
        <v>121.039833933344</v>
      </c>
      <c r="N28" s="158"/>
      <c r="O28" s="159"/>
      <c r="P28" s="160"/>
      <c r="Q28" s="154">
        <f t="shared" si="11"/>
        <v>121.039833933344</v>
      </c>
      <c r="R28" s="161">
        <f t="shared" si="12"/>
        <v>1146.87691</v>
      </c>
      <c r="S28" s="161">
        <f t="shared" si="4"/>
        <v>987.51393505786712</v>
      </c>
      <c r="T28" s="156">
        <f t="shared" si="13"/>
        <v>-213.913076066656</v>
      </c>
      <c r="U28" s="138"/>
      <c r="W28" s="162" t="str">
        <f t="shared" si="14"/>
        <v>2044-45</v>
      </c>
      <c r="X28" s="193">
        <f t="shared" si="7"/>
        <v>110.233</v>
      </c>
      <c r="Y28" s="164"/>
      <c r="Z28" s="164"/>
      <c r="AA28" s="164"/>
      <c r="AB28" s="164"/>
      <c r="AC28" s="164"/>
      <c r="AD28" s="164"/>
      <c r="AE28" s="165">
        <f>'RNG by Scenario'!V36</f>
        <v>1.9178082191780821</v>
      </c>
      <c r="AF28" s="162">
        <v>4.74</v>
      </c>
      <c r="AG28" s="162">
        <v>4.74</v>
      </c>
      <c r="AH28" s="162">
        <v>4.74</v>
      </c>
      <c r="AI28" s="162">
        <f t="shared" si="9"/>
        <v>14.22</v>
      </c>
      <c r="AJ28" s="162">
        <v>30</v>
      </c>
      <c r="AK28" s="162">
        <v>15</v>
      </c>
      <c r="AL28" s="162"/>
      <c r="AM28" s="162">
        <v>51</v>
      </c>
      <c r="AN28" s="162">
        <v>9.2200000000000006</v>
      </c>
      <c r="AO28" s="162"/>
      <c r="AP28" s="162"/>
      <c r="AQ28" s="162"/>
      <c r="AR28" s="162"/>
      <c r="AS28" s="162">
        <v>75.78</v>
      </c>
      <c r="AT28" s="195">
        <f t="shared" si="8"/>
        <v>136</v>
      </c>
      <c r="AU28" s="167">
        <v>0</v>
      </c>
      <c r="AV28" s="168">
        <v>159.36297494213284</v>
      </c>
      <c r="AW28" s="169"/>
      <c r="AX28" s="169"/>
    </row>
    <row r="29" spans="1:50" x14ac:dyDescent="0.25">
      <c r="A29" s="150"/>
      <c r="B29" s="16" t="s">
        <v>40</v>
      </c>
      <c r="C29" s="17"/>
      <c r="D29" s="151">
        <v>277.36700000000002</v>
      </c>
      <c r="E29" s="151">
        <v>0</v>
      </c>
      <c r="F29" s="151">
        <v>447.05700000000002</v>
      </c>
      <c r="G29" s="152">
        <v>2.5</v>
      </c>
      <c r="H29" s="153">
        <v>85</v>
      </c>
      <c r="I29" s="154">
        <f t="shared" si="0"/>
        <v>811.92399999999998</v>
      </c>
      <c r="J29" s="155">
        <v>1155.0855800000002</v>
      </c>
      <c r="K29" s="156">
        <f t="shared" si="10"/>
        <v>-343.16158000000019</v>
      </c>
      <c r="L29" s="157"/>
      <c r="M29" s="175">
        <v>125.719008745298</v>
      </c>
      <c r="N29" s="158"/>
      <c r="O29" s="159"/>
      <c r="P29" s="160"/>
      <c r="Q29" s="154">
        <f t="shared" si="11"/>
        <v>125.719008745298</v>
      </c>
      <c r="R29" s="161">
        <f t="shared" si="12"/>
        <v>1155.0855800000002</v>
      </c>
      <c r="S29" s="161">
        <f t="shared" si="4"/>
        <v>989.84854280710658</v>
      </c>
      <c r="T29" s="156">
        <f t="shared" si="13"/>
        <v>-217.44257125470222</v>
      </c>
      <c r="U29" s="138"/>
      <c r="W29" s="162" t="str">
        <f t="shared" si="14"/>
        <v>2045-46</v>
      </c>
      <c r="X29" s="193">
        <f t="shared" si="7"/>
        <v>110.233</v>
      </c>
      <c r="Y29" s="164"/>
      <c r="Z29" s="164"/>
      <c r="AA29" s="164"/>
      <c r="AB29" s="164"/>
      <c r="AC29" s="164"/>
      <c r="AD29" s="164"/>
      <c r="AE29" s="165">
        <f>'RNG by Scenario'!V37</f>
        <v>2.1917808219178081</v>
      </c>
      <c r="AF29" s="162">
        <v>4.74</v>
      </c>
      <c r="AG29" s="162">
        <v>4.74</v>
      </c>
      <c r="AH29" s="162">
        <v>4.74</v>
      </c>
      <c r="AI29" s="162">
        <f t="shared" si="9"/>
        <v>14.22</v>
      </c>
      <c r="AJ29" s="162">
        <v>30</v>
      </c>
      <c r="AK29" s="162">
        <v>15</v>
      </c>
      <c r="AL29" s="162"/>
      <c r="AM29" s="162">
        <v>51</v>
      </c>
      <c r="AN29" s="162">
        <v>9.2200000000000006</v>
      </c>
      <c r="AO29" s="162"/>
      <c r="AP29" s="162"/>
      <c r="AQ29" s="162"/>
      <c r="AR29" s="162"/>
      <c r="AS29" s="162">
        <v>75.78</v>
      </c>
      <c r="AT29" s="195">
        <f t="shared" si="8"/>
        <v>136</v>
      </c>
      <c r="AU29" s="167">
        <v>0</v>
      </c>
      <c r="AV29" s="168">
        <v>165.23703719289361</v>
      </c>
      <c r="AW29" s="169"/>
      <c r="AX29" s="169"/>
    </row>
    <row r="30" spans="1:50" x14ac:dyDescent="0.25">
      <c r="A30" s="150"/>
      <c r="B30" s="16" t="s">
        <v>42</v>
      </c>
      <c r="C30" s="17"/>
      <c r="D30" s="151">
        <v>277.36700000000002</v>
      </c>
      <c r="E30" s="151">
        <v>0</v>
      </c>
      <c r="F30" s="151">
        <v>447.05700000000002</v>
      </c>
      <c r="G30" s="152">
        <v>2.5</v>
      </c>
      <c r="H30" s="153">
        <v>85</v>
      </c>
      <c r="I30" s="154">
        <f t="shared" si="0"/>
        <v>811.92399999999998</v>
      </c>
      <c r="J30" s="155">
        <v>1162.3530800000001</v>
      </c>
      <c r="K30" s="156">
        <f t="shared" si="10"/>
        <v>-350.42908000000011</v>
      </c>
      <c r="L30" s="157"/>
      <c r="M30" s="175">
        <v>130.39818355725299</v>
      </c>
      <c r="N30" s="158"/>
      <c r="O30" s="159"/>
      <c r="P30" s="160"/>
      <c r="Q30" s="154">
        <f t="shared" si="11"/>
        <v>130.39818355725299</v>
      </c>
      <c r="R30" s="161">
        <f t="shared" si="12"/>
        <v>1162.3530800000001</v>
      </c>
      <c r="S30" s="161">
        <f t="shared" si="4"/>
        <v>990.88944170332024</v>
      </c>
      <c r="T30" s="156">
        <f t="shared" si="13"/>
        <v>-220.03089644274712</v>
      </c>
      <c r="U30" s="138"/>
      <c r="W30" s="162" t="str">
        <f t="shared" si="14"/>
        <v>2046-47</v>
      </c>
      <c r="X30" s="193">
        <f t="shared" si="7"/>
        <v>110.233</v>
      </c>
      <c r="Y30" s="164"/>
      <c r="Z30" s="164"/>
      <c r="AA30" s="164"/>
      <c r="AB30" s="164"/>
      <c r="AC30" s="164"/>
      <c r="AD30" s="164"/>
      <c r="AE30" s="165">
        <f>'RNG by Scenario'!V38</f>
        <v>2.1917808219178081</v>
      </c>
      <c r="AF30" s="162">
        <v>4.74</v>
      </c>
      <c r="AG30" s="162">
        <v>4.74</v>
      </c>
      <c r="AH30" s="162">
        <v>4.74</v>
      </c>
      <c r="AI30" s="162">
        <f t="shared" si="9"/>
        <v>14.22</v>
      </c>
      <c r="AJ30" s="162">
        <v>30</v>
      </c>
      <c r="AK30" s="162">
        <v>15</v>
      </c>
      <c r="AL30" s="162"/>
      <c r="AM30" s="162">
        <v>51</v>
      </c>
      <c r="AN30" s="162">
        <v>9.2200000000000006</v>
      </c>
      <c r="AO30" s="162"/>
      <c r="AP30" s="162"/>
      <c r="AQ30" s="162"/>
      <c r="AR30" s="162"/>
      <c r="AS30" s="162">
        <v>75.78</v>
      </c>
      <c r="AT30" s="195">
        <f t="shared" si="8"/>
        <v>136</v>
      </c>
      <c r="AU30" s="167">
        <v>0</v>
      </c>
      <c r="AV30" s="168">
        <v>171.46363829667987</v>
      </c>
      <c r="AW30" s="169"/>
      <c r="AX30" s="169"/>
    </row>
    <row r="31" spans="1:50" x14ac:dyDescent="0.25">
      <c r="A31" s="150"/>
      <c r="B31" s="16" t="s">
        <v>43</v>
      </c>
      <c r="C31" s="17"/>
      <c r="D31" s="151">
        <v>277.36700000000002</v>
      </c>
      <c r="E31" s="151">
        <v>0</v>
      </c>
      <c r="F31" s="151">
        <v>447.05700000000002</v>
      </c>
      <c r="G31" s="152">
        <v>2.5</v>
      </c>
      <c r="H31" s="153">
        <v>85</v>
      </c>
      <c r="I31" s="154">
        <f t="shared" si="0"/>
        <v>811.92399999999998</v>
      </c>
      <c r="J31" s="155">
        <v>1169.36942</v>
      </c>
      <c r="K31" s="156">
        <f t="shared" si="10"/>
        <v>-357.44542000000001</v>
      </c>
      <c r="L31" s="157"/>
      <c r="M31" s="175">
        <v>135.07735836920699</v>
      </c>
      <c r="N31" s="158"/>
      <c r="O31" s="159"/>
      <c r="P31" s="160"/>
      <c r="Q31" s="154">
        <f t="shared" si="11"/>
        <v>135.07735836920699</v>
      </c>
      <c r="R31" s="161">
        <f t="shared" si="12"/>
        <v>1169.36942</v>
      </c>
      <c r="S31" s="161">
        <f t="shared" si="4"/>
        <v>993.28445408717312</v>
      </c>
      <c r="T31" s="156">
        <f t="shared" si="13"/>
        <v>-222.36806163079302</v>
      </c>
      <c r="U31" s="138"/>
      <c r="W31" s="162" t="str">
        <f t="shared" si="14"/>
        <v>2047-48</v>
      </c>
      <c r="X31" s="193">
        <f t="shared" si="7"/>
        <v>110.233</v>
      </c>
      <c r="Y31" s="164"/>
      <c r="Z31" s="164"/>
      <c r="AA31" s="164"/>
      <c r="AB31" s="164"/>
      <c r="AC31" s="164"/>
      <c r="AD31" s="164"/>
      <c r="AE31" s="165">
        <f>'RNG by Scenario'!V39</f>
        <v>2.1917808219178081</v>
      </c>
      <c r="AF31" s="162">
        <v>4.74</v>
      </c>
      <c r="AG31" s="162">
        <v>4.74</v>
      </c>
      <c r="AH31" s="162">
        <v>4.74</v>
      </c>
      <c r="AI31" s="162">
        <f t="shared" si="9"/>
        <v>14.22</v>
      </c>
      <c r="AJ31" s="162">
        <v>30</v>
      </c>
      <c r="AK31" s="162">
        <v>15</v>
      </c>
      <c r="AL31" s="162"/>
      <c r="AM31" s="162">
        <v>51</v>
      </c>
      <c r="AN31" s="162">
        <v>9.2200000000000006</v>
      </c>
      <c r="AO31" s="162"/>
      <c r="AP31" s="162"/>
      <c r="AQ31" s="162"/>
      <c r="AR31" s="162"/>
      <c r="AS31" s="162">
        <v>75.78</v>
      </c>
      <c r="AT31" s="195">
        <f t="shared" si="8"/>
        <v>136</v>
      </c>
      <c r="AU31" s="167">
        <v>0</v>
      </c>
      <c r="AV31" s="168">
        <v>176.08496591282682</v>
      </c>
      <c r="AW31" s="169"/>
      <c r="AX31" s="169"/>
    </row>
    <row r="32" spans="1:50" x14ac:dyDescent="0.25">
      <c r="A32" s="150"/>
      <c r="B32" s="16" t="s">
        <v>44</v>
      </c>
      <c r="C32" s="17"/>
      <c r="D32" s="151">
        <v>277.36700000000002</v>
      </c>
      <c r="E32" s="151">
        <v>0</v>
      </c>
      <c r="F32" s="151">
        <v>447.05700000000002</v>
      </c>
      <c r="G32" s="152">
        <v>2.5</v>
      </c>
      <c r="H32" s="153">
        <v>85</v>
      </c>
      <c r="I32" s="154">
        <f t="shared" si="0"/>
        <v>811.92399999999998</v>
      </c>
      <c r="J32" s="155">
        <v>1175.3373799999999</v>
      </c>
      <c r="K32" s="156">
        <f t="shared" si="10"/>
        <v>-363.41337999999996</v>
      </c>
      <c r="L32" s="157"/>
      <c r="M32" s="175">
        <v>139.75653318116099</v>
      </c>
      <c r="N32" s="158"/>
      <c r="O32" s="159"/>
      <c r="P32" s="160"/>
      <c r="Q32" s="154">
        <f t="shared" si="11"/>
        <v>139.75653318116099</v>
      </c>
      <c r="R32" s="161">
        <f t="shared" si="12"/>
        <v>1175.3373799999999</v>
      </c>
      <c r="S32" s="161">
        <f t="shared" si="4"/>
        <v>993.30787250842229</v>
      </c>
      <c r="T32" s="156">
        <f t="shared" si="13"/>
        <v>-223.65684681883897</v>
      </c>
      <c r="U32" s="138"/>
      <c r="W32" s="162" t="str">
        <f t="shared" si="14"/>
        <v>2048-49</v>
      </c>
      <c r="X32" s="193">
        <f t="shared" si="7"/>
        <v>110.233</v>
      </c>
      <c r="Y32" s="164"/>
      <c r="Z32" s="164"/>
      <c r="AA32" s="164"/>
      <c r="AB32" s="164"/>
      <c r="AC32" s="164"/>
      <c r="AD32" s="164"/>
      <c r="AE32" s="165">
        <f>'RNG by Scenario'!V40</f>
        <v>2.1917808219178081</v>
      </c>
      <c r="AF32" s="162">
        <v>4.74</v>
      </c>
      <c r="AG32" s="162">
        <v>4.74</v>
      </c>
      <c r="AH32" s="162">
        <v>4.74</v>
      </c>
      <c r="AI32" s="162">
        <f t="shared" si="9"/>
        <v>14.22</v>
      </c>
      <c r="AJ32" s="162">
        <v>30</v>
      </c>
      <c r="AK32" s="162">
        <v>15</v>
      </c>
      <c r="AL32" s="162"/>
      <c r="AM32" s="162">
        <v>51</v>
      </c>
      <c r="AN32" s="162">
        <v>9.2200000000000006</v>
      </c>
      <c r="AO32" s="162"/>
      <c r="AP32" s="162"/>
      <c r="AQ32" s="162"/>
      <c r="AR32" s="162"/>
      <c r="AS32" s="162">
        <v>75.78</v>
      </c>
      <c r="AT32" s="195">
        <f t="shared" si="8"/>
        <v>136</v>
      </c>
      <c r="AU32" s="167">
        <v>0</v>
      </c>
      <c r="AV32" s="168">
        <v>182.02950749157768</v>
      </c>
      <c r="AW32" s="169"/>
      <c r="AX32" s="169"/>
    </row>
    <row r="33" spans="1:54" x14ac:dyDescent="0.25">
      <c r="A33" s="150"/>
      <c r="B33" s="16" t="s">
        <v>45</v>
      </c>
      <c r="C33" s="17"/>
      <c r="D33" s="151">
        <v>277.36700000000002</v>
      </c>
      <c r="E33" s="151">
        <v>0</v>
      </c>
      <c r="F33" s="151">
        <v>447.05700000000002</v>
      </c>
      <c r="G33" s="152">
        <v>2.5</v>
      </c>
      <c r="H33" s="153">
        <v>85</v>
      </c>
      <c r="I33" s="154">
        <f t="shared" si="0"/>
        <v>811.92399999999998</v>
      </c>
      <c r="J33" s="155">
        <v>1182.8938000000001</v>
      </c>
      <c r="K33" s="156">
        <f t="shared" si="10"/>
        <v>-370.96980000000008</v>
      </c>
      <c r="L33" s="157"/>
      <c r="M33" s="175">
        <v>144.43570799311601</v>
      </c>
      <c r="N33" s="158"/>
      <c r="O33" s="159"/>
      <c r="P33" s="160"/>
      <c r="Q33" s="154">
        <f t="shared" si="11"/>
        <v>144.43570799311601</v>
      </c>
      <c r="R33" s="161">
        <f t="shared" si="12"/>
        <v>1182.8938000000001</v>
      </c>
      <c r="S33" s="161">
        <f t="shared" si="4"/>
        <v>997.17519605089001</v>
      </c>
      <c r="T33" s="156">
        <f t="shared" si="13"/>
        <v>-226.53409200688407</v>
      </c>
      <c r="U33" s="138"/>
      <c r="W33" s="162" t="str">
        <f t="shared" si="14"/>
        <v>2049-50</v>
      </c>
      <c r="X33" s="193">
        <f t="shared" si="7"/>
        <v>110.233</v>
      </c>
      <c r="Y33" s="164"/>
      <c r="Z33" s="164"/>
      <c r="AA33" s="164"/>
      <c r="AB33" s="164"/>
      <c r="AC33" s="164"/>
      <c r="AD33" s="164"/>
      <c r="AE33" s="165">
        <f>'RNG by Scenario'!V41</f>
        <v>2.4657534246575343</v>
      </c>
      <c r="AF33" s="162">
        <v>4.74</v>
      </c>
      <c r="AG33" s="162">
        <v>4.74</v>
      </c>
      <c r="AH33" s="162">
        <v>4.74</v>
      </c>
      <c r="AI33" s="162">
        <f t="shared" si="9"/>
        <v>14.22</v>
      </c>
      <c r="AJ33" s="162">
        <v>30</v>
      </c>
      <c r="AK33" s="162">
        <v>15</v>
      </c>
      <c r="AL33" s="162"/>
      <c r="AM33" s="162">
        <v>51</v>
      </c>
      <c r="AN33" s="162">
        <v>9.2200000000000006</v>
      </c>
      <c r="AO33" s="162"/>
      <c r="AP33" s="162"/>
      <c r="AQ33" s="162"/>
      <c r="AR33" s="162"/>
      <c r="AS33" s="162">
        <v>75.78</v>
      </c>
      <c r="AT33" s="195">
        <f t="shared" si="8"/>
        <v>136</v>
      </c>
      <c r="AU33" s="167">
        <v>0</v>
      </c>
      <c r="AV33" s="168">
        <v>185.7186039491101</v>
      </c>
      <c r="AW33" s="169"/>
      <c r="AX33" s="169"/>
    </row>
    <row r="34" spans="1:54" ht="15.75" customHeight="1" x14ac:dyDescent="0.25">
      <c r="A34" s="150"/>
      <c r="B34" s="16" t="s">
        <v>46</v>
      </c>
      <c r="C34" s="17"/>
      <c r="D34" s="151">
        <v>277.36700000000002</v>
      </c>
      <c r="E34" s="151">
        <v>0</v>
      </c>
      <c r="F34" s="151">
        <v>447.05700000000002</v>
      </c>
      <c r="G34" s="152">
        <v>2.5</v>
      </c>
      <c r="H34" s="153">
        <v>85</v>
      </c>
      <c r="I34" s="154">
        <f t="shared" si="0"/>
        <v>811.92399999999998</v>
      </c>
      <c r="J34" s="155">
        <v>1189.35995</v>
      </c>
      <c r="K34" s="156">
        <f t="shared" si="10"/>
        <v>-377.43595000000005</v>
      </c>
      <c r="L34" s="157"/>
      <c r="M34" s="175">
        <v>149.11488280507001</v>
      </c>
      <c r="N34" s="158"/>
      <c r="O34" s="159"/>
      <c r="P34" s="160"/>
      <c r="Q34" s="154">
        <f t="shared" si="11"/>
        <v>149.11488280507001</v>
      </c>
      <c r="R34" s="161">
        <f t="shared" si="12"/>
        <v>1189.35995</v>
      </c>
      <c r="S34" s="161">
        <f t="shared" si="4"/>
        <v>999.69552928897861</v>
      </c>
      <c r="T34" s="156">
        <f t="shared" si="13"/>
        <v>-228.32106719493004</v>
      </c>
      <c r="U34" s="138"/>
      <c r="W34" s="162" t="str">
        <f t="shared" si="14"/>
        <v>2050-51</v>
      </c>
      <c r="X34" s="193">
        <f t="shared" si="7"/>
        <v>110.233</v>
      </c>
      <c r="Y34" s="162"/>
      <c r="Z34" s="164"/>
      <c r="AA34" s="164"/>
      <c r="AB34" s="164"/>
      <c r="AC34" s="164"/>
      <c r="AD34" s="164"/>
      <c r="AE34" s="165">
        <f>'RNG by Scenario'!V42</f>
        <v>2.4657534246575343</v>
      </c>
      <c r="AF34" s="162">
        <v>4.74</v>
      </c>
      <c r="AG34" s="164">
        <v>4.74</v>
      </c>
      <c r="AH34" s="164">
        <v>4.74</v>
      </c>
      <c r="AI34" s="162">
        <f t="shared" si="9"/>
        <v>14.22</v>
      </c>
      <c r="AJ34" s="162">
        <v>30</v>
      </c>
      <c r="AK34" s="162">
        <v>15</v>
      </c>
      <c r="AL34" s="162"/>
      <c r="AM34" s="162">
        <v>51</v>
      </c>
      <c r="AN34" s="162">
        <v>9.2200000000000006</v>
      </c>
      <c r="AO34" s="162"/>
      <c r="AP34" s="162"/>
      <c r="AQ34" s="162"/>
      <c r="AR34" s="162"/>
      <c r="AS34" s="162">
        <v>75.78</v>
      </c>
      <c r="AT34" s="195">
        <f t="shared" si="8"/>
        <v>136</v>
      </c>
      <c r="AU34" s="167">
        <v>0</v>
      </c>
      <c r="AV34" s="168">
        <v>189.66442071102148</v>
      </c>
      <c r="AW34" s="169"/>
      <c r="AX34" s="169"/>
    </row>
    <row r="35" spans="1:54" x14ac:dyDescent="0.25">
      <c r="C35" s="16"/>
      <c r="AZ35" s="176"/>
      <c r="BA35" s="177"/>
      <c r="BB35" s="129"/>
    </row>
    <row r="36" spans="1:54" x14ac:dyDescent="0.25">
      <c r="B36" s="18" t="s">
        <v>31</v>
      </c>
      <c r="C36" s="113"/>
      <c r="D36" s="113"/>
      <c r="E36" s="113"/>
      <c r="F36" s="113"/>
      <c r="G36" s="18"/>
      <c r="H36" s="18"/>
      <c r="I36" s="154"/>
      <c r="J36" s="113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66"/>
      <c r="X36" s="66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66"/>
      <c r="AV36" s="66"/>
      <c r="AW36" s="66"/>
      <c r="AX36" s="66"/>
      <c r="AZ36" s="176"/>
    </row>
    <row r="37" spans="1:54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6"/>
      <c r="X37" s="66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66"/>
      <c r="AV37" s="66"/>
      <c r="AW37" s="66"/>
      <c r="AX37" s="66"/>
    </row>
    <row r="38" spans="1:54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66"/>
      <c r="X38" s="66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66"/>
      <c r="AV38" s="66"/>
      <c r="AW38" s="66"/>
      <c r="AX38" s="66"/>
    </row>
    <row r="39" spans="1:54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66"/>
      <c r="X39" s="66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66"/>
      <c r="AV39" s="66"/>
      <c r="AW39" s="66"/>
      <c r="AX39" s="66"/>
    </row>
    <row r="40" spans="1:54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66"/>
      <c r="X40" s="66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66"/>
      <c r="AV40" s="66"/>
      <c r="AW40" s="66"/>
      <c r="AX40" s="66"/>
    </row>
    <row r="41" spans="1:54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66"/>
      <c r="X41" s="66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66"/>
      <c r="AV41" s="66"/>
      <c r="AW41" s="66"/>
      <c r="AX41" s="66"/>
    </row>
    <row r="42" spans="1:54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66"/>
      <c r="X42" s="66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66"/>
      <c r="AV42" s="66"/>
      <c r="AW42" s="66"/>
      <c r="AX42" s="66"/>
    </row>
    <row r="43" spans="1:54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66"/>
      <c r="X43" s="66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66"/>
      <c r="AV43" s="66"/>
      <c r="AW43" s="66"/>
      <c r="AX43" s="66"/>
    </row>
    <row r="44" spans="1:54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66"/>
      <c r="X44" s="66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66"/>
      <c r="AV44" s="66"/>
      <c r="AW44" s="66"/>
      <c r="AX44" s="66"/>
    </row>
    <row r="45" spans="1:54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66"/>
      <c r="X45" s="66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66"/>
      <c r="AV45" s="66"/>
      <c r="AW45" s="66"/>
      <c r="AX45" s="66"/>
    </row>
    <row r="46" spans="1:54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66"/>
      <c r="X46" s="66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66"/>
      <c r="AV46" s="66"/>
      <c r="AW46" s="66"/>
      <c r="AX46" s="66"/>
    </row>
    <row r="47" spans="1:54" x14ac:dyDescent="0.25">
      <c r="I47" s="113"/>
      <c r="J47" s="182"/>
      <c r="K47" s="183"/>
      <c r="M47" s="183"/>
      <c r="W47" s="66"/>
      <c r="X47" s="66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66"/>
      <c r="AV47" s="66"/>
      <c r="AW47" s="66"/>
      <c r="AX47" s="66"/>
    </row>
    <row r="48" spans="1:54" x14ac:dyDescent="0.25">
      <c r="I48" s="113"/>
      <c r="J48" s="182"/>
      <c r="K48" s="183"/>
      <c r="M48" s="183"/>
      <c r="W48" s="66"/>
      <c r="X48" s="66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66"/>
      <c r="AV48" s="66"/>
      <c r="AW48" s="66"/>
      <c r="AX48" s="66"/>
    </row>
    <row r="49" spans="10:50" x14ac:dyDescent="0.25">
      <c r="J49" s="183"/>
      <c r="K49" s="183"/>
      <c r="M49" s="183"/>
      <c r="W49" s="66"/>
      <c r="X49" s="66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66"/>
      <c r="AV49" s="66"/>
      <c r="AW49" s="66"/>
      <c r="AX49" s="66"/>
    </row>
    <row r="50" spans="10:50" x14ac:dyDescent="0.25">
      <c r="J50" s="183"/>
      <c r="K50" s="183"/>
      <c r="M50" s="183"/>
      <c r="W50" s="66"/>
      <c r="X50" s="66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66"/>
      <c r="AV50" s="66"/>
      <c r="AW50" s="66"/>
      <c r="AX50" s="66"/>
    </row>
    <row r="51" spans="10:50" x14ac:dyDescent="0.25">
      <c r="J51" s="183"/>
      <c r="K51" s="183"/>
      <c r="M51" s="183"/>
      <c r="W51" s="66"/>
      <c r="X51" s="66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66"/>
      <c r="AV51" s="66"/>
      <c r="AW51" s="66"/>
      <c r="AX51" s="66"/>
    </row>
    <row r="52" spans="10:50" x14ac:dyDescent="0.25">
      <c r="J52" s="183"/>
      <c r="K52" s="183"/>
      <c r="L52" s="184"/>
      <c r="M52" s="183"/>
      <c r="W52" s="66"/>
      <c r="X52" s="66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66"/>
      <c r="AV52" s="66"/>
      <c r="AW52" s="66"/>
      <c r="AX52" s="66"/>
    </row>
    <row r="53" spans="10:50" x14ac:dyDescent="0.25">
      <c r="J53" s="183"/>
      <c r="K53" s="183"/>
      <c r="L53" s="184"/>
      <c r="M53" s="183"/>
      <c r="W53" s="66"/>
      <c r="X53" s="66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66"/>
      <c r="AV53" s="66"/>
      <c r="AW53" s="66"/>
      <c r="AX53" s="66"/>
    </row>
    <row r="54" spans="10:50" x14ac:dyDescent="0.25">
      <c r="J54" s="183"/>
      <c r="K54" s="183"/>
      <c r="L54" s="184"/>
      <c r="M54" s="183"/>
      <c r="W54" s="66"/>
      <c r="X54" s="66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66"/>
      <c r="AV54" s="66"/>
      <c r="AW54" s="66"/>
      <c r="AX54" s="66"/>
    </row>
    <row r="55" spans="10:50" x14ac:dyDescent="0.25">
      <c r="J55" s="183"/>
      <c r="K55" s="183"/>
      <c r="L55" s="184"/>
      <c r="M55" s="183"/>
      <c r="W55" s="66"/>
      <c r="X55" s="66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66"/>
      <c r="AV55" s="66"/>
      <c r="AW55" s="66"/>
      <c r="AX55" s="66"/>
    </row>
    <row r="56" spans="10:50" x14ac:dyDescent="0.25">
      <c r="J56" s="183"/>
      <c r="K56" s="183"/>
      <c r="L56" s="184"/>
      <c r="M56" s="183"/>
      <c r="W56" s="66"/>
      <c r="X56" s="66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66"/>
      <c r="AV56" s="66"/>
      <c r="AW56" s="66"/>
      <c r="AX56" s="66"/>
    </row>
    <row r="57" spans="10:50" x14ac:dyDescent="0.25">
      <c r="J57" s="183"/>
      <c r="K57" s="183"/>
      <c r="M57" s="183"/>
      <c r="W57" s="66"/>
      <c r="X57" s="66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66"/>
      <c r="AV57" s="66"/>
      <c r="AW57" s="66"/>
      <c r="AX57" s="66"/>
    </row>
    <row r="58" spans="10:50" x14ac:dyDescent="0.25">
      <c r="J58" s="183"/>
      <c r="K58" s="183"/>
      <c r="M58" s="183"/>
      <c r="W58" s="66"/>
      <c r="X58" s="66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66"/>
      <c r="AV58" s="66"/>
      <c r="AW58" s="66"/>
      <c r="AX58" s="66"/>
    </row>
    <row r="59" spans="10:50" x14ac:dyDescent="0.25">
      <c r="J59" s="183"/>
      <c r="K59" s="183"/>
      <c r="M59" s="183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</row>
    <row r="60" spans="10:50" x14ac:dyDescent="0.25">
      <c r="J60" s="183"/>
      <c r="K60" s="183"/>
      <c r="M60" s="183"/>
      <c r="W60" s="65"/>
      <c r="X60" s="66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</row>
    <row r="61" spans="10:50" x14ac:dyDescent="0.25">
      <c r="J61" s="183"/>
      <c r="K61" s="183"/>
      <c r="M61" s="183"/>
      <c r="W61" s="65"/>
      <c r="X61" s="66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</row>
    <row r="62" spans="10:50" x14ac:dyDescent="0.25">
      <c r="J62" s="183"/>
      <c r="K62" s="183"/>
      <c r="M62" s="183"/>
      <c r="W62" s="65"/>
      <c r="X62" s="66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</row>
    <row r="63" spans="10:50" x14ac:dyDescent="0.25">
      <c r="J63" s="183"/>
      <c r="K63" s="183"/>
      <c r="M63" s="183"/>
      <c r="W63" s="186"/>
      <c r="X63" s="186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</row>
    <row r="64" spans="10:50" x14ac:dyDescent="0.25">
      <c r="J64" s="183"/>
      <c r="K64" s="183"/>
      <c r="M64" s="183"/>
      <c r="W64" s="66"/>
      <c r="X64" s="66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</row>
    <row r="65" spans="10:50" x14ac:dyDescent="0.25">
      <c r="J65" s="183"/>
      <c r="K65" s="183"/>
      <c r="M65" s="183"/>
      <c r="W65" s="66"/>
      <c r="X65" s="66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</row>
    <row r="66" spans="10:50" x14ac:dyDescent="0.25">
      <c r="J66" s="183"/>
      <c r="K66" s="183"/>
      <c r="W66" s="66"/>
      <c r="X66" s="66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</row>
    <row r="67" spans="10:50" x14ac:dyDescent="0.25">
      <c r="W67" s="66"/>
      <c r="X67" s="66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</row>
    <row r="68" spans="10:50" x14ac:dyDescent="0.25">
      <c r="W68" s="66"/>
      <c r="X68" s="66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</row>
    <row r="69" spans="10:50" x14ac:dyDescent="0.25">
      <c r="W69" s="66"/>
      <c r="X69" s="66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</row>
    <row r="70" spans="10:50" x14ac:dyDescent="0.25">
      <c r="W70" s="66"/>
      <c r="X70" s="66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</row>
    <row r="71" spans="10:50" x14ac:dyDescent="0.25">
      <c r="W71" s="66"/>
      <c r="X71" s="66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</row>
    <row r="72" spans="10:50" x14ac:dyDescent="0.25">
      <c r="W72" s="66"/>
      <c r="X72" s="66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</row>
    <row r="73" spans="10:50" x14ac:dyDescent="0.25">
      <c r="W73" s="66"/>
      <c r="X73" s="66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</row>
    <row r="74" spans="10:50" x14ac:dyDescent="0.25">
      <c r="W74" s="66"/>
      <c r="X74" s="66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</row>
    <row r="75" spans="10:50" x14ac:dyDescent="0.25">
      <c r="W75" s="66"/>
      <c r="X75" s="66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</row>
    <row r="76" spans="10:50" x14ac:dyDescent="0.25">
      <c r="W76" s="66"/>
      <c r="X76" s="66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</row>
    <row r="77" spans="10:50" x14ac:dyDescent="0.25">
      <c r="W77" s="66"/>
      <c r="X77" s="66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</row>
    <row r="78" spans="10:50" x14ac:dyDescent="0.25">
      <c r="W78" s="66"/>
      <c r="X78" s="66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</row>
    <row r="79" spans="10:50" x14ac:dyDescent="0.25">
      <c r="W79" s="66"/>
      <c r="X79" s="66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</row>
    <row r="80" spans="10:50" x14ac:dyDescent="0.25">
      <c r="W80" s="66"/>
      <c r="X80" s="66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</row>
    <row r="81" spans="23:50" x14ac:dyDescent="0.25">
      <c r="W81" s="66"/>
      <c r="X81" s="66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</row>
    <row r="82" spans="23:50" x14ac:dyDescent="0.25">
      <c r="W82" s="66"/>
      <c r="X82" s="66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</row>
    <row r="83" spans="23:50" x14ac:dyDescent="0.25">
      <c r="W83" s="66"/>
      <c r="X83" s="66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</row>
    <row r="84" spans="23:50" x14ac:dyDescent="0.25">
      <c r="W84" s="66"/>
      <c r="X84" s="66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</row>
    <row r="85" spans="23:50" x14ac:dyDescent="0.25">
      <c r="W85" s="66"/>
      <c r="X85" s="66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</row>
    <row r="86" spans="23:50" x14ac:dyDescent="0.25">
      <c r="W86" s="65"/>
      <c r="X86" s="66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</row>
    <row r="87" spans="23:50" x14ac:dyDescent="0.25">
      <c r="W87" s="65"/>
      <c r="X87" s="66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</row>
    <row r="88" spans="23:50" x14ac:dyDescent="0.25">
      <c r="W88" s="65"/>
      <c r="X88" s="66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</row>
    <row r="89" spans="23:50" x14ac:dyDescent="0.25">
      <c r="W89" s="65"/>
      <c r="X89" s="66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</row>
    <row r="90" spans="23:50" x14ac:dyDescent="0.25">
      <c r="W90" s="65"/>
      <c r="X90" s="66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</row>
    <row r="91" spans="23:50" x14ac:dyDescent="0.25">
      <c r="W91" s="65"/>
      <c r="X91" s="66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</row>
    <row r="92" spans="23:50" x14ac:dyDescent="0.25">
      <c r="W92" s="65"/>
      <c r="X92" s="66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</row>
    <row r="93" spans="23:50" x14ac:dyDescent="0.25">
      <c r="W93" s="65"/>
      <c r="X93" s="66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</row>
    <row r="94" spans="23:50" x14ac:dyDescent="0.25">
      <c r="W94" s="65"/>
      <c r="X94" s="66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</row>
    <row r="95" spans="23:50" x14ac:dyDescent="0.25">
      <c r="W95" s="65"/>
      <c r="X95" s="66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</row>
    <row r="96" spans="23:50" x14ac:dyDescent="0.25">
      <c r="W96" s="65"/>
      <c r="X96" s="66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</row>
    <row r="97" spans="23:50" x14ac:dyDescent="0.25">
      <c r="W97" s="65"/>
      <c r="X97" s="66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</row>
    <row r="98" spans="23:50" x14ac:dyDescent="0.25">
      <c r="W98" s="65"/>
      <c r="X98" s="66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</row>
    <row r="99" spans="23:50" x14ac:dyDescent="0.25">
      <c r="W99" s="65"/>
      <c r="X99" s="66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</row>
    <row r="100" spans="23:50" x14ac:dyDescent="0.25">
      <c r="W100" s="65"/>
      <c r="X100" s="66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</row>
  </sheetData>
  <mergeCells count="1">
    <mergeCell ref="N5:T5"/>
  </mergeCells>
  <pageMargins left="0" right="0" top="0.75" bottom="0.75" header="0.3" footer="0.3"/>
  <pageSetup scale="24" orientation="landscape" r:id="rId1"/>
  <headerFooter>
    <oddHeader>&amp;L&amp;Z&amp;F</oddHeader>
    <oddFooter>&amp;R&amp;A
&amp;D&amp;T
&amp;Z&amp;F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N101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M6" sqref="M6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9" width="11.28515625" style="86" customWidth="1"/>
    <col min="20" max="21" width="12.42578125" style="86" customWidth="1"/>
    <col min="22" max="22" width="1.140625" style="86" customWidth="1"/>
    <col min="23" max="23" width="1" style="86" customWidth="1"/>
    <col min="24" max="24" width="9.42578125" style="86" customWidth="1"/>
    <col min="25" max="25" width="10.85546875" style="86" customWidth="1"/>
    <col min="26" max="30" width="13.7109375" style="86" customWidth="1"/>
    <col min="31" max="31" width="13.28515625" style="86" customWidth="1"/>
    <col min="32" max="37" width="13.7109375" style="86" customWidth="1"/>
    <col min="38" max="47" width="10.42578125" style="86" customWidth="1"/>
    <col min="48" max="48" width="9.42578125" style="86" customWidth="1"/>
    <col min="49" max="49" width="9.7109375" style="86" customWidth="1"/>
    <col min="50" max="51" width="11.42578125" style="86" customWidth="1"/>
    <col min="52" max="52" width="11.42578125" style="149" customWidth="1"/>
    <col min="53" max="53" width="10.85546875" style="86" customWidth="1"/>
    <col min="54" max="54" width="9.7109375" style="86" customWidth="1"/>
    <col min="55" max="55" width="10.28515625" style="86" customWidth="1"/>
    <col min="56" max="56" width="9.28515625" style="86" customWidth="1"/>
    <col min="57" max="58" width="14.28515625" style="86" customWidth="1"/>
    <col min="59" max="59" width="10.140625" style="86" customWidth="1"/>
    <col min="60" max="60" width="13.42578125" style="86" customWidth="1"/>
    <col min="61" max="61" width="10.5703125" style="86" customWidth="1"/>
    <col min="62" max="62" width="12.5703125" style="133" customWidth="1"/>
    <col min="63" max="64" width="8.7109375" style="86"/>
    <col min="65" max="65" width="10.5703125" style="86" customWidth="1"/>
    <col min="66" max="16384" width="8.7109375" style="86"/>
  </cols>
  <sheetData>
    <row r="1" spans="1:62" ht="15.75" thickBot="1" x14ac:dyDescent="0.3">
      <c r="D1" s="1" t="s">
        <v>0</v>
      </c>
      <c r="E1" s="2"/>
      <c r="F1" s="2"/>
      <c r="G1" s="2"/>
      <c r="H1" s="2"/>
      <c r="I1" s="2"/>
      <c r="J1" s="3"/>
      <c r="Z1" s="1" t="s">
        <v>0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42"/>
      <c r="BA1" s="2"/>
      <c r="BB1" s="2"/>
    </row>
    <row r="2" spans="1:62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AV2" s="4"/>
      <c r="AW2" s="4"/>
      <c r="AX2" s="4"/>
      <c r="AY2" s="4"/>
      <c r="AZ2" s="135"/>
      <c r="BA2" s="4"/>
    </row>
    <row r="3" spans="1:62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AV3" s="113"/>
      <c r="AW3" s="113"/>
      <c r="AX3" s="113"/>
      <c r="AY3" s="113"/>
      <c r="AZ3" s="136"/>
      <c r="BA3" s="113"/>
    </row>
    <row r="4" spans="1:62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AV4" s="113"/>
      <c r="AW4" s="137"/>
      <c r="AX4" s="113"/>
      <c r="AY4" s="113"/>
      <c r="AZ4" s="136"/>
      <c r="BA4" s="113"/>
      <c r="BC4" s="137"/>
    </row>
    <row r="5" spans="1:62" ht="26.25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322"/>
      <c r="V5" s="138"/>
      <c r="Z5" s="137"/>
      <c r="AA5" s="6"/>
      <c r="AB5" s="141"/>
      <c r="AC5" s="141"/>
      <c r="AD5" s="142"/>
      <c r="AE5" s="141"/>
      <c r="AF5" s="141"/>
      <c r="AG5" s="141"/>
      <c r="AH5" s="141"/>
      <c r="AI5" s="141"/>
      <c r="AJ5" s="141"/>
      <c r="AK5" s="141"/>
      <c r="AL5" s="21" t="s">
        <v>66</v>
      </c>
      <c r="AM5" s="21" t="s">
        <v>63</v>
      </c>
      <c r="AN5" s="21" t="s">
        <v>64</v>
      </c>
      <c r="AO5" s="21" t="s">
        <v>65</v>
      </c>
      <c r="AP5" s="21" t="s">
        <v>83</v>
      </c>
      <c r="AQ5" s="21" t="s">
        <v>68</v>
      </c>
      <c r="AR5" s="21" t="s">
        <v>67</v>
      </c>
      <c r="AS5" s="21" t="s">
        <v>84</v>
      </c>
      <c r="AT5" s="21" t="s">
        <v>69</v>
      </c>
      <c r="AU5" s="36"/>
      <c r="AV5" s="137"/>
      <c r="AX5" s="26"/>
      <c r="AY5" s="26"/>
      <c r="AZ5" s="35"/>
      <c r="BA5" s="26"/>
      <c r="BB5" s="143"/>
      <c r="BC5" s="137"/>
    </row>
    <row r="6" spans="1:62" ht="75.75" customHeight="1" thickBot="1" x14ac:dyDescent="0.3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47</v>
      </c>
      <c r="K6" s="9" t="s">
        <v>54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93</v>
      </c>
      <c r="T6" s="7" t="s">
        <v>92</v>
      </c>
      <c r="U6" s="9" t="s">
        <v>53</v>
      </c>
      <c r="V6" s="138"/>
      <c r="X6" s="23" t="s">
        <v>3</v>
      </c>
      <c r="Y6" s="23" t="s">
        <v>135</v>
      </c>
      <c r="Z6" s="27" t="s">
        <v>56</v>
      </c>
      <c r="AA6" s="28" t="s">
        <v>57</v>
      </c>
      <c r="AB6" s="28" t="s">
        <v>58</v>
      </c>
      <c r="AC6" s="28" t="s">
        <v>59</v>
      </c>
      <c r="AD6" s="28" t="s">
        <v>60</v>
      </c>
      <c r="AE6" s="29" t="s">
        <v>61</v>
      </c>
      <c r="AF6" s="30" t="s">
        <v>94</v>
      </c>
      <c r="AG6" s="31" t="s">
        <v>78</v>
      </c>
      <c r="AH6" s="31" t="s">
        <v>79</v>
      </c>
      <c r="AI6" s="31" t="s">
        <v>80</v>
      </c>
      <c r="AJ6" s="31" t="s">
        <v>81</v>
      </c>
      <c r="AK6" s="31" t="s">
        <v>9</v>
      </c>
      <c r="AL6" s="31" t="s">
        <v>71</v>
      </c>
      <c r="AM6" s="31" t="s">
        <v>72</v>
      </c>
      <c r="AN6" s="31" t="s">
        <v>73</v>
      </c>
      <c r="AO6" s="31" t="s">
        <v>74</v>
      </c>
      <c r="AP6" s="31" t="s">
        <v>82</v>
      </c>
      <c r="AQ6" s="31" t="s">
        <v>75</v>
      </c>
      <c r="AR6" s="31" t="s">
        <v>76</v>
      </c>
      <c r="AS6" s="31" t="s">
        <v>85</v>
      </c>
      <c r="AT6" s="31" t="s">
        <v>77</v>
      </c>
      <c r="AU6" s="44" t="s">
        <v>133</v>
      </c>
      <c r="AV6" s="32" t="s">
        <v>91</v>
      </c>
      <c r="AW6" s="33" t="s">
        <v>35</v>
      </c>
      <c r="AX6" s="7"/>
      <c r="AY6" s="7"/>
      <c r="AZ6" s="144"/>
      <c r="BA6" s="196"/>
      <c r="BB6" s="92"/>
      <c r="BC6" s="197"/>
      <c r="BD6" s="92"/>
      <c r="BF6" s="92"/>
      <c r="BJ6" s="86"/>
    </row>
    <row r="7" spans="1:62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7"/>
      <c r="U7" s="14"/>
      <c r="V7" s="138"/>
      <c r="X7" s="50" t="s">
        <v>13</v>
      </c>
      <c r="Y7" s="50">
        <v>1</v>
      </c>
      <c r="Z7" s="51">
        <v>2</v>
      </c>
      <c r="AA7" s="50">
        <v>3</v>
      </c>
      <c r="AB7" s="51">
        <v>4</v>
      </c>
      <c r="AC7" s="50">
        <v>5</v>
      </c>
      <c r="AD7" s="51">
        <v>6</v>
      </c>
      <c r="AE7" s="50">
        <v>7</v>
      </c>
      <c r="AF7" s="51">
        <v>8</v>
      </c>
      <c r="AG7" s="50">
        <v>9</v>
      </c>
      <c r="AH7" s="51">
        <v>10</v>
      </c>
      <c r="AI7" s="50">
        <v>11</v>
      </c>
      <c r="AJ7" s="51">
        <v>12</v>
      </c>
      <c r="AK7" s="50">
        <v>13</v>
      </c>
      <c r="AL7" s="51">
        <v>14</v>
      </c>
      <c r="AM7" s="50">
        <v>15</v>
      </c>
      <c r="AN7" s="51">
        <v>16</v>
      </c>
      <c r="AO7" s="50">
        <v>17</v>
      </c>
      <c r="AP7" s="51">
        <v>18</v>
      </c>
      <c r="AQ7" s="50">
        <v>19</v>
      </c>
      <c r="AR7" s="51">
        <v>20</v>
      </c>
      <c r="AS7" s="50">
        <v>21</v>
      </c>
      <c r="AT7" s="51">
        <v>22</v>
      </c>
      <c r="AU7" s="50">
        <v>23</v>
      </c>
      <c r="AV7" s="51">
        <v>24</v>
      </c>
      <c r="AW7" s="50">
        <v>25</v>
      </c>
      <c r="AX7" s="147"/>
      <c r="AY7" s="147"/>
      <c r="BJ7" s="86"/>
    </row>
    <row r="8" spans="1:62" x14ac:dyDescent="0.25">
      <c r="A8" s="150">
        <v>464.35899999999998</v>
      </c>
      <c r="B8" s="16" t="s">
        <v>14</v>
      </c>
      <c r="C8" s="17"/>
      <c r="D8" s="151">
        <v>464.35899999999998</v>
      </c>
      <c r="E8" s="151">
        <v>0</v>
      </c>
      <c r="F8" s="151">
        <v>447.05700000000002</v>
      </c>
      <c r="G8" s="152">
        <v>2.5</v>
      </c>
      <c r="H8" s="153">
        <v>85</v>
      </c>
      <c r="I8" s="154">
        <f>SUM(D8:H8)</f>
        <v>998.91599999999994</v>
      </c>
      <c r="J8" s="155">
        <v>994.98421999999994</v>
      </c>
      <c r="K8" s="156">
        <f t="shared" ref="K8:K24" si="0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1">SUM(M8:P8)</f>
        <v>15.538125107818678</v>
      </c>
      <c r="R8" s="161">
        <f t="shared" ref="R8:R24" si="2">J8</f>
        <v>994.98421999999994</v>
      </c>
      <c r="S8" s="161">
        <f t="shared" ref="S8:S34" si="3">J8-AV8</f>
        <v>994.98421999999994</v>
      </c>
      <c r="T8" s="161">
        <f t="shared" ref="T8:T34" si="4">J8-AW8-AV8</f>
        <v>983.56994039877327</v>
      </c>
      <c r="U8" s="156">
        <f t="shared" ref="U8:U24" si="5">I8+Q8-R8</f>
        <v>19.469905107818704</v>
      </c>
      <c r="V8" s="138"/>
      <c r="X8" s="162" t="str">
        <f t="shared" ref="X8:X24" si="6">B8</f>
        <v>2024-25</v>
      </c>
      <c r="Y8" s="155">
        <f t="shared" ref="Y8:Y34" si="7">523.6-(D8+SUM(AM8:AT8))</f>
        <v>25.241000000000042</v>
      </c>
      <c r="Z8" s="165">
        <f>'RNG by Scenario'!O15</f>
        <v>2.9178082191780823</v>
      </c>
      <c r="AA8" s="165">
        <f>'RNG by Scenario'!P15</f>
        <v>0</v>
      </c>
      <c r="AB8" s="165"/>
      <c r="AC8" s="165"/>
      <c r="AD8" s="165">
        <f>'RNG by Scenario'!S15</f>
        <v>0</v>
      </c>
      <c r="AE8" s="165"/>
      <c r="AF8" s="165">
        <f>'RNG by Scenario'!U15</f>
        <v>0</v>
      </c>
      <c r="AG8" s="162"/>
      <c r="AH8" s="162"/>
      <c r="AI8" s="162"/>
      <c r="AJ8" s="162"/>
      <c r="AK8" s="162"/>
      <c r="AL8" s="162"/>
      <c r="AM8" s="162">
        <v>24</v>
      </c>
      <c r="AN8" s="162"/>
      <c r="AO8" s="162"/>
      <c r="AP8" s="162">
        <v>0</v>
      </c>
      <c r="AQ8" s="162">
        <v>10</v>
      </c>
      <c r="AR8" s="162"/>
      <c r="AS8" s="162"/>
      <c r="AT8" s="162"/>
      <c r="AU8" s="162">
        <f>SUM(AM8:AT8)</f>
        <v>34</v>
      </c>
      <c r="AV8" s="198"/>
      <c r="AW8" s="168">
        <v>11.414279601226617</v>
      </c>
      <c r="AX8" s="169"/>
      <c r="AY8" s="169"/>
      <c r="AZ8" s="171"/>
      <c r="BA8" s="129"/>
      <c r="BB8" s="129"/>
      <c r="BC8" s="177"/>
      <c r="BD8" s="129"/>
      <c r="BH8" s="129"/>
      <c r="BI8" s="129"/>
      <c r="BJ8" s="86"/>
    </row>
    <row r="9" spans="1:62" x14ac:dyDescent="0.25">
      <c r="A9" s="150">
        <v>464.35899999999998</v>
      </c>
      <c r="B9" s="16" t="s">
        <v>15</v>
      </c>
      <c r="C9" s="17"/>
      <c r="D9" s="151">
        <v>464.35899999999998</v>
      </c>
      <c r="E9" s="151">
        <v>0</v>
      </c>
      <c r="F9" s="151">
        <v>447.05700000000002</v>
      </c>
      <c r="G9" s="152">
        <v>2.5</v>
      </c>
      <c r="H9" s="153">
        <v>85</v>
      </c>
      <c r="I9" s="154">
        <f t="shared" ref="I9:I34" si="8">SUM(D9:H9)</f>
        <v>998.91599999999994</v>
      </c>
      <c r="J9" s="155">
        <v>1003.6848100000002</v>
      </c>
      <c r="K9" s="156">
        <f t="shared" si="0"/>
        <v>-4.7688100000002578</v>
      </c>
      <c r="L9" s="157"/>
      <c r="M9" s="154">
        <v>21.222035606716283</v>
      </c>
      <c r="N9" s="158"/>
      <c r="O9" s="159"/>
      <c r="P9" s="160"/>
      <c r="Q9" s="154">
        <f t="shared" si="1"/>
        <v>21.222035606716283</v>
      </c>
      <c r="R9" s="161">
        <f t="shared" si="2"/>
        <v>1003.6848100000002</v>
      </c>
      <c r="S9" s="161">
        <f t="shared" si="3"/>
        <v>1003.6848100000002</v>
      </c>
      <c r="T9" s="161">
        <f t="shared" si="4"/>
        <v>980.62993927501407</v>
      </c>
      <c r="U9" s="156">
        <f t="shared" si="5"/>
        <v>16.453225606716046</v>
      </c>
      <c r="V9" s="138"/>
      <c r="X9" s="162" t="str">
        <f t="shared" si="6"/>
        <v>2025-26</v>
      </c>
      <c r="Y9" s="155">
        <f t="shared" si="7"/>
        <v>25.241000000000042</v>
      </c>
      <c r="Z9" s="165">
        <f>'RNG by Scenario'!O16</f>
        <v>3.404109589041096</v>
      </c>
      <c r="AA9" s="165">
        <f>'RNG by Scenario'!P16</f>
        <v>1.5424657534246575</v>
      </c>
      <c r="AB9" s="164"/>
      <c r="AC9" s="164"/>
      <c r="AD9" s="165">
        <f>'RNG by Scenario'!S16</f>
        <v>1.095890410958904</v>
      </c>
      <c r="AE9" s="164"/>
      <c r="AF9" s="165">
        <f>'RNG by Scenario'!U16</f>
        <v>0.82191780821917804</v>
      </c>
      <c r="AG9" s="162"/>
      <c r="AH9" s="162"/>
      <c r="AI9" s="162"/>
      <c r="AJ9" s="162"/>
      <c r="AK9" s="162">
        <v>30</v>
      </c>
      <c r="AL9" s="162"/>
      <c r="AM9" s="162">
        <v>24</v>
      </c>
      <c r="AN9" s="162"/>
      <c r="AO9" s="162"/>
      <c r="AP9" s="162">
        <v>0</v>
      </c>
      <c r="AQ9" s="162">
        <v>10</v>
      </c>
      <c r="AR9" s="162"/>
      <c r="AS9" s="162"/>
      <c r="AT9" s="162"/>
      <c r="AU9" s="162">
        <f t="shared" ref="AU9:AU34" si="9">SUM(AM9:AT9)</f>
        <v>34</v>
      </c>
      <c r="AV9" s="198"/>
      <c r="AW9" s="168">
        <v>23.054870724986156</v>
      </c>
      <c r="AX9" s="169"/>
      <c r="AY9" s="169"/>
      <c r="AZ9" s="171"/>
      <c r="BA9" s="129"/>
      <c r="BB9" s="129"/>
      <c r="BC9" s="177"/>
      <c r="BD9" s="129"/>
      <c r="BH9" s="129"/>
      <c r="BI9" s="129"/>
      <c r="BJ9" s="86"/>
    </row>
    <row r="10" spans="1:62" x14ac:dyDescent="0.25">
      <c r="A10" s="150">
        <v>463.77900000000005</v>
      </c>
      <c r="B10" s="16" t="s">
        <v>16</v>
      </c>
      <c r="C10" s="17"/>
      <c r="D10" s="151">
        <v>464.35899999999998</v>
      </c>
      <c r="E10" s="151">
        <v>0</v>
      </c>
      <c r="F10" s="151">
        <v>447.05700000000002</v>
      </c>
      <c r="G10" s="152">
        <v>2.5</v>
      </c>
      <c r="H10" s="153">
        <v>85</v>
      </c>
      <c r="I10" s="154">
        <f t="shared" si="8"/>
        <v>998.91599999999994</v>
      </c>
      <c r="J10" s="155">
        <v>1011.47689</v>
      </c>
      <c r="K10" s="156">
        <f t="shared" si="0"/>
        <v>-12.560890000000086</v>
      </c>
      <c r="L10" s="157"/>
      <c r="M10" s="154">
        <v>27.129068832316101</v>
      </c>
      <c r="N10" s="158"/>
      <c r="O10" s="159"/>
      <c r="P10" s="160"/>
      <c r="Q10" s="154">
        <f t="shared" si="1"/>
        <v>27.129068832316101</v>
      </c>
      <c r="R10" s="161">
        <f t="shared" si="2"/>
        <v>1011.47689</v>
      </c>
      <c r="S10" s="161">
        <f t="shared" si="3"/>
        <v>1011.47689</v>
      </c>
      <c r="T10" s="161">
        <f t="shared" si="4"/>
        <v>974.33975044065357</v>
      </c>
      <c r="U10" s="156">
        <f t="shared" si="5"/>
        <v>14.568178832315994</v>
      </c>
      <c r="V10" s="138"/>
      <c r="X10" s="162" t="str">
        <f t="shared" si="6"/>
        <v>2026-27</v>
      </c>
      <c r="Y10" s="155">
        <f t="shared" si="7"/>
        <v>25.241000000000042</v>
      </c>
      <c r="Z10" s="165">
        <f>'RNG by Scenario'!O17</f>
        <v>3.8356164383561646</v>
      </c>
      <c r="AA10" s="165">
        <f>'RNG by Scenario'!P17</f>
        <v>1.5424657534246575</v>
      </c>
      <c r="AB10" s="164"/>
      <c r="AC10" s="164"/>
      <c r="AD10" s="165">
        <f>'RNG by Scenario'!S17</f>
        <v>1.095890410958904</v>
      </c>
      <c r="AE10" s="164"/>
      <c r="AF10" s="165">
        <f>'RNG by Scenario'!U17</f>
        <v>0.82191780821917804</v>
      </c>
      <c r="AG10" s="162"/>
      <c r="AH10" s="162"/>
      <c r="AI10" s="162"/>
      <c r="AJ10" s="162"/>
      <c r="AK10" s="162">
        <v>30</v>
      </c>
      <c r="AL10" s="162"/>
      <c r="AM10" s="162">
        <v>24</v>
      </c>
      <c r="AN10" s="162"/>
      <c r="AO10" s="162"/>
      <c r="AP10" s="162">
        <v>0</v>
      </c>
      <c r="AQ10" s="162">
        <v>10</v>
      </c>
      <c r="AR10" s="162"/>
      <c r="AS10" s="162"/>
      <c r="AT10" s="162"/>
      <c r="AU10" s="162">
        <f t="shared" si="9"/>
        <v>34</v>
      </c>
      <c r="AV10" s="198"/>
      <c r="AW10" s="168">
        <v>37.137139559346451</v>
      </c>
      <c r="AX10" s="169"/>
      <c r="AY10" s="169"/>
      <c r="AZ10" s="171"/>
      <c r="BA10" s="129"/>
      <c r="BB10" s="129"/>
      <c r="BC10" s="177"/>
      <c r="BD10" s="129"/>
      <c r="BH10" s="129"/>
      <c r="BI10" s="129"/>
      <c r="BJ10" s="86"/>
    </row>
    <row r="11" spans="1:62" x14ac:dyDescent="0.25">
      <c r="A11" s="150">
        <v>463.77900000000005</v>
      </c>
      <c r="B11" s="16" t="s">
        <v>17</v>
      </c>
      <c r="C11" s="17"/>
      <c r="D11" s="151">
        <v>464.35899999999998</v>
      </c>
      <c r="E11" s="151">
        <v>0</v>
      </c>
      <c r="F11" s="151">
        <v>447.05700000000002</v>
      </c>
      <c r="G11" s="152">
        <v>2.5</v>
      </c>
      <c r="H11" s="153">
        <v>85</v>
      </c>
      <c r="I11" s="154">
        <f t="shared" si="8"/>
        <v>998.91599999999994</v>
      </c>
      <c r="J11" s="155">
        <v>1019.3393100000002</v>
      </c>
      <c r="K11" s="156">
        <f t="shared" si="0"/>
        <v>-20.423310000000242</v>
      </c>
      <c r="L11" s="157"/>
      <c r="M11" s="154">
        <v>33.289625157163734</v>
      </c>
      <c r="N11" s="158"/>
      <c r="O11" s="159"/>
      <c r="P11" s="160"/>
      <c r="Q11" s="154">
        <f t="shared" si="1"/>
        <v>33.289625157163734</v>
      </c>
      <c r="R11" s="161">
        <f t="shared" si="2"/>
        <v>1019.3393100000002</v>
      </c>
      <c r="S11" s="161">
        <f t="shared" si="3"/>
        <v>1019.3393100000002</v>
      </c>
      <c r="T11" s="161">
        <f t="shared" si="4"/>
        <v>968.90192541511942</v>
      </c>
      <c r="U11" s="156">
        <f t="shared" si="5"/>
        <v>12.866315157163513</v>
      </c>
      <c r="V11" s="138"/>
      <c r="X11" s="162" t="str">
        <f t="shared" si="6"/>
        <v>2027-28</v>
      </c>
      <c r="Y11" s="155">
        <f t="shared" si="7"/>
        <v>25.241000000000042</v>
      </c>
      <c r="Z11" s="165">
        <f>'RNG by Scenario'!O18</f>
        <v>4.10958904109589</v>
      </c>
      <c r="AA11" s="165">
        <f>'RNG by Scenario'!P18</f>
        <v>1.9698630136986301</v>
      </c>
      <c r="AB11" s="164"/>
      <c r="AC11" s="164"/>
      <c r="AD11" s="165">
        <f>'RNG by Scenario'!S18</f>
        <v>1.5753424657534247</v>
      </c>
      <c r="AE11" s="164"/>
      <c r="AF11" s="165">
        <f>'RNG by Scenario'!U18</f>
        <v>0.82191780821917804</v>
      </c>
      <c r="AG11" s="162"/>
      <c r="AH11" s="162"/>
      <c r="AI11" s="162"/>
      <c r="AJ11" s="162"/>
      <c r="AK11" s="162">
        <v>30</v>
      </c>
      <c r="AL11" s="162"/>
      <c r="AM11" s="162">
        <v>24</v>
      </c>
      <c r="AN11" s="162"/>
      <c r="AO11" s="162"/>
      <c r="AP11" s="162">
        <v>0</v>
      </c>
      <c r="AQ11" s="162">
        <v>10</v>
      </c>
      <c r="AR11" s="162"/>
      <c r="AS11" s="162"/>
      <c r="AT11" s="162"/>
      <c r="AU11" s="162">
        <f t="shared" si="9"/>
        <v>34</v>
      </c>
      <c r="AV11" s="198"/>
      <c r="AW11" s="168">
        <v>50.43738458488076</v>
      </c>
      <c r="AX11" s="169"/>
      <c r="AY11" s="169"/>
      <c r="AZ11" s="171"/>
      <c r="BA11" s="129"/>
      <c r="BB11" s="129"/>
      <c r="BC11" s="177"/>
      <c r="BD11" s="129"/>
      <c r="BH11" s="129"/>
      <c r="BI11" s="129"/>
      <c r="BJ11" s="86"/>
    </row>
    <row r="12" spans="1:62" x14ac:dyDescent="0.25">
      <c r="A12" s="150">
        <v>362.51900000000001</v>
      </c>
      <c r="B12" s="16" t="s">
        <v>18</v>
      </c>
      <c r="C12" s="17"/>
      <c r="D12" s="151">
        <v>362.51900000000001</v>
      </c>
      <c r="E12" s="151">
        <v>0</v>
      </c>
      <c r="F12" s="151">
        <v>447.05700000000002</v>
      </c>
      <c r="G12" s="152">
        <v>2.5</v>
      </c>
      <c r="H12" s="153">
        <v>85</v>
      </c>
      <c r="I12" s="154">
        <f t="shared" si="8"/>
        <v>897.07600000000002</v>
      </c>
      <c r="J12" s="155">
        <v>1026.4849200000001</v>
      </c>
      <c r="K12" s="156">
        <f t="shared" si="0"/>
        <v>-129.40892000000008</v>
      </c>
      <c r="L12" s="157"/>
      <c r="M12" s="154">
        <v>39.704912943457749</v>
      </c>
      <c r="N12" s="158"/>
      <c r="O12" s="159"/>
      <c r="P12" s="160"/>
      <c r="Q12" s="154">
        <f t="shared" si="1"/>
        <v>39.704912943457749</v>
      </c>
      <c r="R12" s="161">
        <f t="shared" si="2"/>
        <v>1026.4849200000001</v>
      </c>
      <c r="S12" s="161">
        <f t="shared" si="3"/>
        <v>1026.4849200000001</v>
      </c>
      <c r="T12" s="161">
        <f t="shared" si="4"/>
        <v>962.14230286291752</v>
      </c>
      <c r="U12" s="156">
        <f t="shared" si="5"/>
        <v>-89.704007056542309</v>
      </c>
      <c r="V12" s="138"/>
      <c r="X12" s="162" t="str">
        <f t="shared" si="6"/>
        <v>2028-29</v>
      </c>
      <c r="Y12" s="155">
        <f t="shared" si="7"/>
        <v>61.081000000000017</v>
      </c>
      <c r="Z12" s="165">
        <f>'RNG by Scenario'!O19</f>
        <v>4.3835616438356162</v>
      </c>
      <c r="AA12" s="165">
        <f>'RNG by Scenario'!P19</f>
        <v>2.6849315068493151</v>
      </c>
      <c r="AB12" s="164"/>
      <c r="AC12" s="164"/>
      <c r="AD12" s="165">
        <f>'RNG by Scenario'!S19</f>
        <v>1.5753424657534247</v>
      </c>
      <c r="AE12" s="164"/>
      <c r="AF12" s="165">
        <f>'RNG by Scenario'!U19</f>
        <v>0.82191780821917804</v>
      </c>
      <c r="AG12" s="162">
        <v>4.74</v>
      </c>
      <c r="AH12" s="162"/>
      <c r="AI12" s="162"/>
      <c r="AJ12" s="162">
        <f>SUM(AG12:AI12)</f>
        <v>4.74</v>
      </c>
      <c r="AK12" s="162">
        <v>30</v>
      </c>
      <c r="AL12" s="162"/>
      <c r="AM12" s="162">
        <v>24</v>
      </c>
      <c r="AN12" s="162">
        <v>58</v>
      </c>
      <c r="AO12" s="162"/>
      <c r="AP12" s="162">
        <v>0</v>
      </c>
      <c r="AQ12" s="162">
        <v>10</v>
      </c>
      <c r="AR12" s="162">
        <v>8</v>
      </c>
      <c r="AS12" s="162"/>
      <c r="AT12" s="162"/>
      <c r="AU12" s="162">
        <f t="shared" si="9"/>
        <v>100</v>
      </c>
      <c r="AV12" s="198"/>
      <c r="AW12" s="168">
        <v>64.342617137082584</v>
      </c>
      <c r="AX12" s="169"/>
      <c r="AY12" s="169"/>
      <c r="AZ12" s="171"/>
      <c r="BA12" s="129"/>
      <c r="BB12" s="129"/>
      <c r="BC12" s="177"/>
      <c r="BD12" s="129"/>
      <c r="BH12" s="129"/>
      <c r="BI12" s="129"/>
      <c r="BJ12" s="86"/>
    </row>
    <row r="13" spans="1:62" x14ac:dyDescent="0.25">
      <c r="A13" s="150">
        <v>362.51900000000001</v>
      </c>
      <c r="B13" s="16" t="s">
        <v>19</v>
      </c>
      <c r="C13" s="17"/>
      <c r="D13" s="151">
        <v>362.51900000000001</v>
      </c>
      <c r="E13" s="151">
        <v>0</v>
      </c>
      <c r="F13" s="151">
        <v>447.05700000000002</v>
      </c>
      <c r="G13" s="152">
        <v>2.5</v>
      </c>
      <c r="H13" s="153">
        <v>85</v>
      </c>
      <c r="I13" s="154">
        <f t="shared" si="8"/>
        <v>897.07600000000002</v>
      </c>
      <c r="J13" s="155">
        <v>1035.2680499999999</v>
      </c>
      <c r="K13" s="156">
        <f t="shared" si="0"/>
        <v>-138.19204999999988</v>
      </c>
      <c r="L13" s="157"/>
      <c r="M13" s="154">
        <v>46.35392727602521</v>
      </c>
      <c r="N13" s="158"/>
      <c r="O13" s="159"/>
      <c r="P13" s="160"/>
      <c r="Q13" s="154">
        <f t="shared" si="1"/>
        <v>46.35392727602521</v>
      </c>
      <c r="R13" s="161">
        <f t="shared" si="2"/>
        <v>1035.2680499999999</v>
      </c>
      <c r="S13" s="161">
        <f t="shared" si="3"/>
        <v>1035.2680499999999</v>
      </c>
      <c r="T13" s="161">
        <f t="shared" si="4"/>
        <v>952.88585841049041</v>
      </c>
      <c r="U13" s="156">
        <f t="shared" si="5"/>
        <v>-91.83812272397472</v>
      </c>
      <c r="V13" s="138"/>
      <c r="X13" s="162" t="str">
        <f t="shared" si="6"/>
        <v>2029-30</v>
      </c>
      <c r="Y13" s="155">
        <f t="shared" si="7"/>
        <v>58.081000000000017</v>
      </c>
      <c r="Z13" s="165">
        <f>'RNG by Scenario'!O20</f>
        <v>4.3835616438356162</v>
      </c>
      <c r="AA13" s="165">
        <f>'RNG by Scenario'!P20</f>
        <v>2.7424657534246575</v>
      </c>
      <c r="AB13" s="164"/>
      <c r="AC13" s="164"/>
      <c r="AD13" s="165">
        <f>'RNG by Scenario'!S20</f>
        <v>2.0547945205479454</v>
      </c>
      <c r="AE13" s="164"/>
      <c r="AF13" s="165">
        <f>'RNG by Scenario'!U20</f>
        <v>1.095890410958904</v>
      </c>
      <c r="AG13" s="162">
        <v>4.74</v>
      </c>
      <c r="AH13" s="162"/>
      <c r="AI13" s="162"/>
      <c r="AJ13" s="162">
        <f t="shared" ref="AJ13:AJ34" si="10">SUM(AG13:AI13)</f>
        <v>4.74</v>
      </c>
      <c r="AK13" s="162">
        <v>30</v>
      </c>
      <c r="AL13" s="162"/>
      <c r="AM13" s="162">
        <v>24</v>
      </c>
      <c r="AN13" s="162">
        <v>58</v>
      </c>
      <c r="AO13" s="162"/>
      <c r="AP13" s="162">
        <v>0</v>
      </c>
      <c r="AQ13" s="162">
        <v>13</v>
      </c>
      <c r="AR13" s="162">
        <v>8</v>
      </c>
      <c r="AS13" s="162"/>
      <c r="AT13" s="162"/>
      <c r="AU13" s="162">
        <f t="shared" si="9"/>
        <v>103</v>
      </c>
      <c r="AV13" s="198"/>
      <c r="AW13" s="168">
        <v>82.382191589509446</v>
      </c>
      <c r="AX13" s="169"/>
      <c r="AY13" s="169"/>
      <c r="AZ13" s="171"/>
      <c r="BA13" s="129"/>
      <c r="BB13" s="129"/>
      <c r="BC13" s="177"/>
      <c r="BD13" s="129"/>
      <c r="BH13" s="129"/>
      <c r="BI13" s="129"/>
      <c r="BJ13" s="86"/>
    </row>
    <row r="14" spans="1:62" x14ac:dyDescent="0.25">
      <c r="A14" s="150">
        <v>354.46300000000002</v>
      </c>
      <c r="B14" s="16" t="s">
        <v>20</v>
      </c>
      <c r="C14" s="17"/>
      <c r="D14" s="151">
        <v>353.3</v>
      </c>
      <c r="E14" s="151">
        <v>0</v>
      </c>
      <c r="F14" s="151">
        <v>447.05700000000002</v>
      </c>
      <c r="G14" s="152">
        <v>2.5</v>
      </c>
      <c r="H14" s="153">
        <v>85</v>
      </c>
      <c r="I14" s="154">
        <f t="shared" si="8"/>
        <v>887.85699999999997</v>
      </c>
      <c r="J14" s="155">
        <v>1043.3949500000001</v>
      </c>
      <c r="K14" s="156">
        <f t="shared" si="0"/>
        <v>-155.53795000000014</v>
      </c>
      <c r="L14" s="157"/>
      <c r="M14" s="154">
        <v>53.205362409376228</v>
      </c>
      <c r="N14" s="158"/>
      <c r="O14" s="159"/>
      <c r="P14" s="160"/>
      <c r="Q14" s="154">
        <f t="shared" si="1"/>
        <v>53.205362409376228</v>
      </c>
      <c r="R14" s="161">
        <f t="shared" si="2"/>
        <v>1043.3949500000001</v>
      </c>
      <c r="S14" s="161">
        <f t="shared" si="3"/>
        <v>1043.3949500000001</v>
      </c>
      <c r="T14" s="161">
        <f t="shared" si="4"/>
        <v>946.42995088855378</v>
      </c>
      <c r="U14" s="156">
        <f t="shared" si="5"/>
        <v>-102.33258759062392</v>
      </c>
      <c r="V14" s="138"/>
      <c r="X14" s="162" t="str">
        <f t="shared" si="6"/>
        <v>2030-31</v>
      </c>
      <c r="Y14" s="155">
        <f t="shared" si="7"/>
        <v>67.300000000000011</v>
      </c>
      <c r="Z14" s="165">
        <f>'RNG by Scenario'!O21</f>
        <v>4.3835616438356162</v>
      </c>
      <c r="AA14" s="165">
        <f>'RNG by Scenario'!P21</f>
        <v>2.8027397260273976</v>
      </c>
      <c r="AB14" s="164"/>
      <c r="AC14" s="164"/>
      <c r="AD14" s="165">
        <f>'RNG by Scenario'!S21</f>
        <v>2.0547945205479454</v>
      </c>
      <c r="AE14" s="164"/>
      <c r="AF14" s="165">
        <f>'RNG by Scenario'!U21</f>
        <v>1.095890410958904</v>
      </c>
      <c r="AG14" s="162">
        <v>4.74</v>
      </c>
      <c r="AH14" s="162">
        <v>4.74</v>
      </c>
      <c r="AI14" s="162"/>
      <c r="AJ14" s="162">
        <f t="shared" si="10"/>
        <v>9.48</v>
      </c>
      <c r="AK14" s="162">
        <v>30</v>
      </c>
      <c r="AL14" s="162"/>
      <c r="AM14" s="162">
        <v>24</v>
      </c>
      <c r="AN14" s="162">
        <v>58</v>
      </c>
      <c r="AO14" s="162"/>
      <c r="AP14" s="162">
        <v>0</v>
      </c>
      <c r="AQ14" s="162">
        <v>13</v>
      </c>
      <c r="AR14" s="162">
        <v>8</v>
      </c>
      <c r="AS14" s="162"/>
      <c r="AT14" s="162"/>
      <c r="AU14" s="162">
        <f t="shared" si="9"/>
        <v>103</v>
      </c>
      <c r="AV14" s="198"/>
      <c r="AW14" s="168">
        <v>96.964999111446389</v>
      </c>
      <c r="AX14" s="169"/>
      <c r="AY14" s="169"/>
      <c r="AZ14" s="171"/>
      <c r="BA14" s="129"/>
      <c r="BB14" s="129"/>
      <c r="BC14" s="177"/>
      <c r="BD14" s="129"/>
      <c r="BH14" s="129"/>
      <c r="BI14" s="129"/>
      <c r="BJ14" s="86"/>
    </row>
    <row r="15" spans="1:62" x14ac:dyDescent="0.25">
      <c r="A15" s="150">
        <v>354.46300000000002</v>
      </c>
      <c r="B15" s="16" t="s">
        <v>21</v>
      </c>
      <c r="C15" s="17"/>
      <c r="D15" s="151">
        <v>353.3</v>
      </c>
      <c r="E15" s="151">
        <v>0</v>
      </c>
      <c r="F15" s="151">
        <v>447.05700000000002</v>
      </c>
      <c r="G15" s="152">
        <v>2.5</v>
      </c>
      <c r="H15" s="153">
        <v>85</v>
      </c>
      <c r="I15" s="154">
        <f t="shared" si="8"/>
        <v>887.85699999999997</v>
      </c>
      <c r="J15" s="155">
        <v>1051.55927</v>
      </c>
      <c r="K15" s="156">
        <f t="shared" si="0"/>
        <v>-163.70227</v>
      </c>
      <c r="L15" s="157"/>
      <c r="M15" s="154">
        <v>60.301475870693764</v>
      </c>
      <c r="N15" s="158"/>
      <c r="O15" s="159"/>
      <c r="P15" s="160"/>
      <c r="Q15" s="154">
        <f t="shared" si="1"/>
        <v>60.301475870693764</v>
      </c>
      <c r="R15" s="161">
        <f t="shared" si="2"/>
        <v>1051.55927</v>
      </c>
      <c r="S15" s="161">
        <f t="shared" si="3"/>
        <v>1051.55927</v>
      </c>
      <c r="T15" s="161">
        <f t="shared" si="4"/>
        <v>939.0917913633748</v>
      </c>
      <c r="U15" s="156">
        <f t="shared" si="5"/>
        <v>-103.40079412930618</v>
      </c>
      <c r="V15" s="138"/>
      <c r="X15" s="162" t="str">
        <f t="shared" si="6"/>
        <v>2031-32</v>
      </c>
      <c r="Y15" s="155">
        <f t="shared" si="7"/>
        <v>67.300000000000011</v>
      </c>
      <c r="Z15" s="165">
        <f>'RNG by Scenario'!O22</f>
        <v>4.3835616438356162</v>
      </c>
      <c r="AA15" s="165">
        <f>'RNG by Scenario'!P22</f>
        <v>2.8657534246575342</v>
      </c>
      <c r="AB15" s="164"/>
      <c r="AC15" s="164"/>
      <c r="AD15" s="165">
        <f>'RNG by Scenario'!S22</f>
        <v>2.7397260273972601</v>
      </c>
      <c r="AE15" s="164"/>
      <c r="AF15" s="165">
        <f>'RNG by Scenario'!U22</f>
        <v>1.095890410958904</v>
      </c>
      <c r="AG15" s="162">
        <v>4.74</v>
      </c>
      <c r="AH15" s="162">
        <v>4.74</v>
      </c>
      <c r="AI15" s="162"/>
      <c r="AJ15" s="162">
        <f t="shared" si="10"/>
        <v>9.48</v>
      </c>
      <c r="AK15" s="162">
        <v>30</v>
      </c>
      <c r="AL15" s="162"/>
      <c r="AM15" s="162">
        <v>24</v>
      </c>
      <c r="AN15" s="162">
        <v>58</v>
      </c>
      <c r="AO15" s="162"/>
      <c r="AP15" s="162">
        <v>0</v>
      </c>
      <c r="AQ15" s="162">
        <v>13</v>
      </c>
      <c r="AR15" s="162">
        <v>8</v>
      </c>
      <c r="AS15" s="162"/>
      <c r="AT15" s="162"/>
      <c r="AU15" s="162">
        <f t="shared" si="9"/>
        <v>103</v>
      </c>
      <c r="AV15" s="198"/>
      <c r="AW15" s="168">
        <v>112.46747863662513</v>
      </c>
      <c r="AX15" s="169"/>
      <c r="AY15" s="169"/>
      <c r="AZ15" s="171"/>
      <c r="BA15" s="129"/>
      <c r="BB15" s="129"/>
      <c r="BC15" s="177"/>
      <c r="BD15" s="129"/>
      <c r="BH15" s="129"/>
      <c r="BI15" s="129"/>
      <c r="BJ15" s="86"/>
    </row>
    <row r="16" spans="1:62" x14ac:dyDescent="0.25">
      <c r="A16" s="150">
        <v>353.303</v>
      </c>
      <c r="B16" s="16" t="s">
        <v>22</v>
      </c>
      <c r="C16" s="17"/>
      <c r="D16" s="151">
        <v>353.3</v>
      </c>
      <c r="E16" s="151">
        <v>0</v>
      </c>
      <c r="F16" s="151">
        <v>447.05700000000002</v>
      </c>
      <c r="G16" s="152">
        <v>2.5</v>
      </c>
      <c r="H16" s="153">
        <v>85</v>
      </c>
      <c r="I16" s="154">
        <f t="shared" si="8"/>
        <v>887.85699999999997</v>
      </c>
      <c r="J16" s="155">
        <v>1058.63858</v>
      </c>
      <c r="K16" s="156">
        <f t="shared" si="0"/>
        <v>-170.78158000000008</v>
      </c>
      <c r="L16" s="157"/>
      <c r="M16" s="154">
        <v>64.697841299247429</v>
      </c>
      <c r="N16" s="158"/>
      <c r="O16" s="159"/>
      <c r="P16" s="160"/>
      <c r="Q16" s="154">
        <f t="shared" si="1"/>
        <v>64.697841299247429</v>
      </c>
      <c r="R16" s="161">
        <f t="shared" si="2"/>
        <v>1058.63858</v>
      </c>
      <c r="S16" s="161">
        <f t="shared" si="3"/>
        <v>1058.63858</v>
      </c>
      <c r="T16" s="161">
        <f t="shared" si="4"/>
        <v>923.77830903392908</v>
      </c>
      <c r="U16" s="156">
        <f t="shared" si="5"/>
        <v>-106.08373870075263</v>
      </c>
      <c r="V16" s="138"/>
      <c r="X16" s="162" t="str">
        <f t="shared" si="6"/>
        <v>2032-33</v>
      </c>
      <c r="Y16" s="155">
        <f t="shared" si="7"/>
        <v>67.300000000000011</v>
      </c>
      <c r="Z16" s="165">
        <f>'RNG by Scenario'!O23</f>
        <v>4.3835616438356162</v>
      </c>
      <c r="AA16" s="165">
        <f>'RNG by Scenario'!P23</f>
        <v>2.9287671232876713</v>
      </c>
      <c r="AB16" s="164"/>
      <c r="AC16" s="164"/>
      <c r="AD16" s="165">
        <f>'RNG by Scenario'!S23</f>
        <v>2.7397260273972601</v>
      </c>
      <c r="AE16" s="164"/>
      <c r="AF16" s="165">
        <f>'RNG by Scenario'!U23</f>
        <v>1.095890410958904</v>
      </c>
      <c r="AG16" s="162">
        <v>4.74</v>
      </c>
      <c r="AH16" s="162">
        <v>4.74</v>
      </c>
      <c r="AI16" s="162">
        <v>4.74</v>
      </c>
      <c r="AJ16" s="162">
        <f t="shared" si="10"/>
        <v>14.22</v>
      </c>
      <c r="AK16" s="162">
        <v>30</v>
      </c>
      <c r="AL16" s="162"/>
      <c r="AM16" s="162">
        <v>24</v>
      </c>
      <c r="AN16" s="162">
        <v>58</v>
      </c>
      <c r="AO16" s="162"/>
      <c r="AP16" s="162">
        <v>0</v>
      </c>
      <c r="AQ16" s="162">
        <v>13</v>
      </c>
      <c r="AR16" s="162">
        <v>8</v>
      </c>
      <c r="AS16" s="162"/>
      <c r="AT16" s="162"/>
      <c r="AU16" s="162">
        <f t="shared" si="9"/>
        <v>103</v>
      </c>
      <c r="AV16" s="198"/>
      <c r="AW16" s="168">
        <v>134.860270966071</v>
      </c>
      <c r="AX16" s="169"/>
      <c r="AY16" s="169"/>
      <c r="AZ16" s="171"/>
      <c r="BA16" s="129"/>
      <c r="BB16" s="129"/>
      <c r="BC16" s="177"/>
      <c r="BD16" s="129"/>
      <c r="BH16" s="129"/>
      <c r="BI16" s="129"/>
      <c r="BJ16" s="86"/>
    </row>
    <row r="17" spans="1:62" x14ac:dyDescent="0.25">
      <c r="A17" s="150">
        <v>353.303</v>
      </c>
      <c r="B17" s="16" t="s">
        <v>23</v>
      </c>
      <c r="C17" s="17"/>
      <c r="D17" s="151">
        <v>353.3</v>
      </c>
      <c r="E17" s="151">
        <v>0</v>
      </c>
      <c r="F17" s="151">
        <v>447.05700000000002</v>
      </c>
      <c r="G17" s="152">
        <v>2.5</v>
      </c>
      <c r="H17" s="153">
        <v>85</v>
      </c>
      <c r="I17" s="154">
        <f t="shared" si="8"/>
        <v>887.85699999999997</v>
      </c>
      <c r="J17" s="155">
        <v>1067.06105</v>
      </c>
      <c r="K17" s="156">
        <f t="shared" si="0"/>
        <v>-179.20405000000005</v>
      </c>
      <c r="L17" s="157"/>
      <c r="M17" s="154">
        <v>69.270096037161764</v>
      </c>
      <c r="N17" s="158"/>
      <c r="O17" s="159"/>
      <c r="P17" s="160"/>
      <c r="Q17" s="154">
        <f t="shared" si="1"/>
        <v>69.270096037161764</v>
      </c>
      <c r="R17" s="161">
        <f t="shared" si="2"/>
        <v>1067.06105</v>
      </c>
      <c r="S17" s="161">
        <f t="shared" si="3"/>
        <v>1067.06105</v>
      </c>
      <c r="T17" s="161">
        <f t="shared" si="4"/>
        <v>915.8415458262798</v>
      </c>
      <c r="U17" s="156">
        <f t="shared" si="5"/>
        <v>-109.93395396283825</v>
      </c>
      <c r="V17" s="138"/>
      <c r="X17" s="162" t="str">
        <f t="shared" si="6"/>
        <v>2033-34</v>
      </c>
      <c r="Y17" s="155">
        <f t="shared" si="7"/>
        <v>67.300000000000011</v>
      </c>
      <c r="Z17" s="165">
        <f>'RNG by Scenario'!O24</f>
        <v>4.3835616438356162</v>
      </c>
      <c r="AA17" s="165">
        <f>'RNG by Scenario'!P24</f>
        <v>2.9917808219178084</v>
      </c>
      <c r="AB17" s="164"/>
      <c r="AC17" s="164"/>
      <c r="AD17" s="165">
        <f>'RNG by Scenario'!S24</f>
        <v>3.0136986301369864</v>
      </c>
      <c r="AE17" s="164"/>
      <c r="AF17" s="165">
        <f>'RNG by Scenario'!U24</f>
        <v>1.3698630136986301</v>
      </c>
      <c r="AG17" s="162">
        <v>4.74</v>
      </c>
      <c r="AH17" s="162">
        <v>4.74</v>
      </c>
      <c r="AI17" s="162">
        <v>4.74</v>
      </c>
      <c r="AJ17" s="162">
        <f t="shared" si="10"/>
        <v>14.22</v>
      </c>
      <c r="AK17" s="162">
        <v>30</v>
      </c>
      <c r="AL17" s="162"/>
      <c r="AM17" s="162">
        <v>24</v>
      </c>
      <c r="AN17" s="162">
        <v>58</v>
      </c>
      <c r="AO17" s="162"/>
      <c r="AP17" s="162">
        <v>0</v>
      </c>
      <c r="AQ17" s="162">
        <v>13</v>
      </c>
      <c r="AR17" s="162">
        <v>8</v>
      </c>
      <c r="AS17" s="162"/>
      <c r="AT17" s="162"/>
      <c r="AU17" s="162">
        <f t="shared" si="9"/>
        <v>103</v>
      </c>
      <c r="AV17" s="198"/>
      <c r="AW17" s="168">
        <v>151.21950417372028</v>
      </c>
      <c r="AX17" s="169"/>
      <c r="AY17" s="169"/>
      <c r="AZ17" s="171"/>
      <c r="BA17" s="129"/>
      <c r="BB17" s="129"/>
      <c r="BC17" s="177"/>
      <c r="BD17" s="129"/>
      <c r="BH17" s="129"/>
      <c r="BI17" s="129"/>
      <c r="BJ17" s="86"/>
    </row>
    <row r="18" spans="1:62" x14ac:dyDescent="0.25">
      <c r="A18" s="150"/>
      <c r="B18" s="16" t="s">
        <v>24</v>
      </c>
      <c r="C18" s="17"/>
      <c r="D18" s="151">
        <v>0</v>
      </c>
      <c r="E18" s="151">
        <v>0</v>
      </c>
      <c r="F18" s="151">
        <v>447.05700000000002</v>
      </c>
      <c r="G18" s="152">
        <v>2.5</v>
      </c>
      <c r="H18" s="153">
        <v>85</v>
      </c>
      <c r="I18" s="154">
        <f t="shared" si="8"/>
        <v>534.55700000000002</v>
      </c>
      <c r="J18" s="155">
        <v>1074.4459299999999</v>
      </c>
      <c r="K18" s="156">
        <f t="shared" si="0"/>
        <v>-539.88892999999985</v>
      </c>
      <c r="L18" s="157"/>
      <c r="M18" s="154">
        <v>73.961063497843298</v>
      </c>
      <c r="N18" s="158"/>
      <c r="O18" s="159"/>
      <c r="P18" s="160"/>
      <c r="Q18" s="154">
        <f t="shared" si="1"/>
        <v>73.961063497843298</v>
      </c>
      <c r="R18" s="161">
        <f t="shared" si="2"/>
        <v>1074.4459299999999</v>
      </c>
      <c r="S18" s="161">
        <f t="shared" si="3"/>
        <v>1074.4459299999999</v>
      </c>
      <c r="T18" s="161">
        <f t="shared" si="4"/>
        <v>917.60005206412688</v>
      </c>
      <c r="U18" s="156">
        <f t="shared" si="5"/>
        <v>-465.92786650215658</v>
      </c>
      <c r="V18" s="138"/>
      <c r="X18" s="162" t="str">
        <f t="shared" si="6"/>
        <v>2034-35</v>
      </c>
      <c r="Y18" s="155">
        <f t="shared" si="7"/>
        <v>101.60000000000002</v>
      </c>
      <c r="Z18" s="165">
        <f>'RNG by Scenario'!O25</f>
        <v>4.3835616438356162</v>
      </c>
      <c r="AA18" s="165">
        <f>'RNG by Scenario'!P25</f>
        <v>3.0575342465753423</v>
      </c>
      <c r="AB18" s="164"/>
      <c r="AC18" s="164"/>
      <c r="AD18" s="165">
        <f>'RNG by Scenario'!S25</f>
        <v>3.0136986301369864</v>
      </c>
      <c r="AE18" s="164"/>
      <c r="AF18" s="165">
        <f>'RNG by Scenario'!U25</f>
        <v>1.3698630136986301</v>
      </c>
      <c r="AG18" s="162">
        <v>4.74</v>
      </c>
      <c r="AH18" s="162">
        <v>4.74</v>
      </c>
      <c r="AI18" s="162">
        <v>4.74</v>
      </c>
      <c r="AJ18" s="162">
        <f t="shared" si="10"/>
        <v>14.22</v>
      </c>
      <c r="AK18" s="162">
        <v>30</v>
      </c>
      <c r="AL18" s="162"/>
      <c r="AM18" s="162"/>
      <c r="AN18" s="162"/>
      <c r="AO18" s="162"/>
      <c r="AP18" s="162">
        <v>260</v>
      </c>
      <c r="AQ18" s="162">
        <v>13</v>
      </c>
      <c r="AR18" s="162">
        <v>8</v>
      </c>
      <c r="AS18" s="162">
        <v>141</v>
      </c>
      <c r="AT18" s="162"/>
      <c r="AU18" s="162">
        <f t="shared" si="9"/>
        <v>422</v>
      </c>
      <c r="AV18" s="198"/>
      <c r="AW18" s="168">
        <v>156.84587793587295</v>
      </c>
      <c r="AX18" s="169"/>
      <c r="AY18" s="169"/>
      <c r="AZ18" s="171"/>
      <c r="BA18" s="129"/>
      <c r="BB18" s="129"/>
      <c r="BC18" s="177"/>
      <c r="BD18" s="129"/>
      <c r="BG18" s="129"/>
      <c r="BH18" s="129"/>
      <c r="BJ18" s="86"/>
    </row>
    <row r="19" spans="1:62" x14ac:dyDescent="0.25">
      <c r="A19" s="150"/>
      <c r="B19" s="16" t="s">
        <v>25</v>
      </c>
      <c r="C19" s="17"/>
      <c r="D19" s="151">
        <v>0</v>
      </c>
      <c r="E19" s="151">
        <v>0</v>
      </c>
      <c r="F19" s="151">
        <v>447.05700000000002</v>
      </c>
      <c r="G19" s="152">
        <v>2.5</v>
      </c>
      <c r="H19" s="153">
        <v>85</v>
      </c>
      <c r="I19" s="154">
        <f t="shared" si="8"/>
        <v>534.55700000000002</v>
      </c>
      <c r="J19" s="155">
        <v>1081.79108</v>
      </c>
      <c r="K19" s="156">
        <f t="shared" si="0"/>
        <v>-547.23407999999995</v>
      </c>
      <c r="L19" s="157"/>
      <c r="M19" s="154">
        <v>78.737891361682856</v>
      </c>
      <c r="N19" s="158"/>
      <c r="O19" s="159"/>
      <c r="P19" s="160"/>
      <c r="Q19" s="154">
        <f t="shared" si="1"/>
        <v>78.737891361682856</v>
      </c>
      <c r="R19" s="161">
        <f t="shared" si="2"/>
        <v>1081.79108</v>
      </c>
      <c r="S19" s="161">
        <f t="shared" si="3"/>
        <v>1081.79108</v>
      </c>
      <c r="T19" s="161">
        <f t="shared" si="4"/>
        <v>919.55266064303362</v>
      </c>
      <c r="U19" s="156">
        <f t="shared" si="5"/>
        <v>-468.49618863831711</v>
      </c>
      <c r="V19" s="138"/>
      <c r="X19" s="162" t="str">
        <f t="shared" si="6"/>
        <v>2035-36</v>
      </c>
      <c r="Y19" s="155">
        <f t="shared" si="7"/>
        <v>101.60000000000002</v>
      </c>
      <c r="Z19" s="165">
        <f>'RNG by Scenario'!O26</f>
        <v>4.3835616438356162</v>
      </c>
      <c r="AA19" s="165">
        <f>'RNG by Scenario'!P26</f>
        <v>3.1260273972602741</v>
      </c>
      <c r="AB19" s="164"/>
      <c r="AC19" s="164"/>
      <c r="AD19" s="165">
        <f>'RNG by Scenario'!S26</f>
        <v>3.2876712328767121</v>
      </c>
      <c r="AE19" s="164"/>
      <c r="AF19" s="165">
        <f>'RNG by Scenario'!U26</f>
        <v>1.3698630136986301</v>
      </c>
      <c r="AG19" s="162">
        <v>4.74</v>
      </c>
      <c r="AH19" s="162">
        <v>4.74</v>
      </c>
      <c r="AI19" s="162">
        <v>4.74</v>
      </c>
      <c r="AJ19" s="162">
        <f t="shared" si="10"/>
        <v>14.22</v>
      </c>
      <c r="AK19" s="162">
        <v>30</v>
      </c>
      <c r="AL19" s="162"/>
      <c r="AM19" s="162"/>
      <c r="AN19" s="162"/>
      <c r="AO19" s="162"/>
      <c r="AP19" s="162">
        <v>260</v>
      </c>
      <c r="AQ19" s="162">
        <v>13</v>
      </c>
      <c r="AR19" s="162">
        <v>8</v>
      </c>
      <c r="AS19" s="162">
        <v>141</v>
      </c>
      <c r="AT19" s="162"/>
      <c r="AU19" s="162">
        <f t="shared" si="9"/>
        <v>422</v>
      </c>
      <c r="AV19" s="198"/>
      <c r="AW19" s="168">
        <v>162.23841935696638</v>
      </c>
      <c r="AX19" s="169"/>
      <c r="AY19" s="169"/>
      <c r="BA19" s="129"/>
      <c r="BB19" s="129"/>
      <c r="BC19" s="177"/>
      <c r="BD19" s="129"/>
      <c r="BG19" s="129"/>
      <c r="BH19" s="129"/>
      <c r="BJ19" s="86"/>
    </row>
    <row r="20" spans="1:62" x14ac:dyDescent="0.25">
      <c r="A20" s="150"/>
      <c r="B20" s="16" t="s">
        <v>26</v>
      </c>
      <c r="C20" s="17"/>
      <c r="D20" s="151">
        <v>0</v>
      </c>
      <c r="E20" s="151">
        <v>0</v>
      </c>
      <c r="F20" s="151">
        <v>447.05700000000002</v>
      </c>
      <c r="G20" s="152">
        <v>2.5</v>
      </c>
      <c r="H20" s="153">
        <v>85</v>
      </c>
      <c r="I20" s="154">
        <f t="shared" si="8"/>
        <v>534.55700000000002</v>
      </c>
      <c r="J20" s="155">
        <v>1088.3149900000001</v>
      </c>
      <c r="K20" s="156">
        <f t="shared" si="0"/>
        <v>-553.75799000000006</v>
      </c>
      <c r="L20" s="157"/>
      <c r="M20" s="154">
        <v>83.436153129403692</v>
      </c>
      <c r="N20" s="158"/>
      <c r="O20" s="159"/>
      <c r="P20" s="160"/>
      <c r="Q20" s="154">
        <f t="shared" si="1"/>
        <v>83.436153129403692</v>
      </c>
      <c r="R20" s="161">
        <f t="shared" si="2"/>
        <v>1088.3149900000001</v>
      </c>
      <c r="S20" s="161">
        <f t="shared" si="3"/>
        <v>1088.3149900000001</v>
      </c>
      <c r="T20" s="161">
        <f t="shared" si="4"/>
        <v>920.86190995266338</v>
      </c>
      <c r="U20" s="156">
        <f t="shared" si="5"/>
        <v>-470.32183687059637</v>
      </c>
      <c r="V20" s="138"/>
      <c r="X20" s="162" t="str">
        <f t="shared" si="6"/>
        <v>2036-37</v>
      </c>
      <c r="Y20" s="155">
        <f t="shared" si="7"/>
        <v>101.60000000000002</v>
      </c>
      <c r="Z20" s="165">
        <f>'RNG by Scenario'!O27</f>
        <v>4.1643835616438354</v>
      </c>
      <c r="AA20" s="165">
        <f>'RNG by Scenario'!P27</f>
        <v>3.1945205479452055</v>
      </c>
      <c r="AB20" s="164"/>
      <c r="AC20" s="164"/>
      <c r="AD20" s="165">
        <f>'RNG by Scenario'!S27</f>
        <v>3.2876712328767121</v>
      </c>
      <c r="AE20" s="164"/>
      <c r="AF20" s="165">
        <f>'RNG by Scenario'!U27</f>
        <v>1.3698630136986301</v>
      </c>
      <c r="AG20" s="162">
        <v>4.74</v>
      </c>
      <c r="AH20" s="162">
        <v>4.74</v>
      </c>
      <c r="AI20" s="162">
        <v>4.74</v>
      </c>
      <c r="AJ20" s="162">
        <f t="shared" si="10"/>
        <v>14.22</v>
      </c>
      <c r="AK20" s="162">
        <v>30</v>
      </c>
      <c r="AL20" s="162"/>
      <c r="AM20" s="162"/>
      <c r="AN20" s="162"/>
      <c r="AO20" s="162"/>
      <c r="AP20" s="162">
        <v>260</v>
      </c>
      <c r="AQ20" s="162">
        <v>13</v>
      </c>
      <c r="AR20" s="162">
        <v>8</v>
      </c>
      <c r="AS20" s="162">
        <v>141</v>
      </c>
      <c r="AT20" s="162"/>
      <c r="AU20" s="162">
        <f t="shared" si="9"/>
        <v>422</v>
      </c>
      <c r="AV20" s="198"/>
      <c r="AW20" s="168">
        <v>167.45308004733673</v>
      </c>
      <c r="AX20" s="169"/>
      <c r="AY20" s="169"/>
      <c r="BA20" s="129"/>
      <c r="BB20" s="129"/>
      <c r="BC20" s="177"/>
      <c r="BD20" s="129"/>
      <c r="BG20" s="129"/>
      <c r="BH20" s="129"/>
      <c r="BJ20" s="86"/>
    </row>
    <row r="21" spans="1:62" x14ac:dyDescent="0.25">
      <c r="A21" s="150"/>
      <c r="B21" s="16" t="s">
        <v>27</v>
      </c>
      <c r="C21" s="17"/>
      <c r="D21" s="151">
        <v>0</v>
      </c>
      <c r="E21" s="151">
        <v>0</v>
      </c>
      <c r="F21" s="151">
        <v>447.05700000000002</v>
      </c>
      <c r="G21" s="152">
        <v>2.5</v>
      </c>
      <c r="H21" s="153">
        <v>85</v>
      </c>
      <c r="I21" s="154">
        <f t="shared" si="8"/>
        <v>534.55700000000002</v>
      </c>
      <c r="J21" s="155">
        <v>1096.5153700000001</v>
      </c>
      <c r="K21" s="156">
        <f t="shared" si="0"/>
        <v>-561.95837000000006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2"/>
        <v>1096.5153700000001</v>
      </c>
      <c r="S21" s="161">
        <f t="shared" si="3"/>
        <v>1096.5153700000001</v>
      </c>
      <c r="T21" s="161">
        <f t="shared" si="4"/>
        <v>923.4753967520046</v>
      </c>
      <c r="U21" s="156">
        <f t="shared" si="5"/>
        <v>-473.77618883356286</v>
      </c>
      <c r="V21" s="138"/>
      <c r="X21" s="162" t="str">
        <f t="shared" si="6"/>
        <v>2037-38</v>
      </c>
      <c r="Y21" s="155">
        <f t="shared" si="7"/>
        <v>101.60000000000002</v>
      </c>
      <c r="Z21" s="165">
        <f>'RNG by Scenario'!O28</f>
        <v>3.945205479452055</v>
      </c>
      <c r="AA21" s="165">
        <f>'RNG by Scenario'!P28</f>
        <v>3.2657534246575342</v>
      </c>
      <c r="AB21" s="164"/>
      <c r="AC21" s="164"/>
      <c r="AD21" s="165">
        <f>'RNG by Scenario'!S28</f>
        <v>3.5616438356164384</v>
      </c>
      <c r="AE21" s="164"/>
      <c r="AF21" s="165">
        <f>'RNG by Scenario'!U28</f>
        <v>1.6438356164383561</v>
      </c>
      <c r="AG21" s="162">
        <v>4.74</v>
      </c>
      <c r="AH21" s="162">
        <v>4.74</v>
      </c>
      <c r="AI21" s="162">
        <v>4.74</v>
      </c>
      <c r="AJ21" s="162">
        <f t="shared" si="10"/>
        <v>14.22</v>
      </c>
      <c r="AK21" s="162">
        <v>30</v>
      </c>
      <c r="AL21" s="162"/>
      <c r="AM21" s="162"/>
      <c r="AN21" s="162"/>
      <c r="AO21" s="162"/>
      <c r="AP21" s="162">
        <v>260</v>
      </c>
      <c r="AQ21" s="162">
        <v>13</v>
      </c>
      <c r="AR21" s="162">
        <v>8</v>
      </c>
      <c r="AS21" s="162">
        <v>141</v>
      </c>
      <c r="AT21" s="162"/>
      <c r="AU21" s="162">
        <f t="shared" si="9"/>
        <v>422</v>
      </c>
      <c r="AV21" s="198"/>
      <c r="AW21" s="168">
        <v>173.03997324799545</v>
      </c>
      <c r="AX21" s="169"/>
      <c r="AY21" s="169"/>
      <c r="BA21" s="129"/>
      <c r="BB21" s="129"/>
      <c r="BC21" s="177"/>
      <c r="BD21" s="129"/>
      <c r="BG21" s="129"/>
      <c r="BH21" s="129"/>
      <c r="BJ21" s="86"/>
    </row>
    <row r="22" spans="1:62" x14ac:dyDescent="0.25">
      <c r="A22" s="150"/>
      <c r="B22" s="16" t="s">
        <v>28</v>
      </c>
      <c r="C22" s="17"/>
      <c r="D22" s="151">
        <v>0</v>
      </c>
      <c r="E22" s="151">
        <v>0</v>
      </c>
      <c r="F22" s="151">
        <v>447.05700000000002</v>
      </c>
      <c r="G22" s="152">
        <v>2.5</v>
      </c>
      <c r="H22" s="153">
        <v>85</v>
      </c>
      <c r="I22" s="154">
        <f t="shared" si="8"/>
        <v>534.55700000000002</v>
      </c>
      <c r="J22" s="155">
        <v>1104.03051</v>
      </c>
      <c r="K22" s="156">
        <f t="shared" si="0"/>
        <v>-569.47351000000003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2"/>
        <v>1104.03051</v>
      </c>
      <c r="S22" s="161">
        <f t="shared" si="3"/>
        <v>1104.03051</v>
      </c>
      <c r="T22" s="161">
        <f t="shared" si="4"/>
        <v>924.36610086436281</v>
      </c>
      <c r="U22" s="156">
        <f t="shared" si="5"/>
        <v>-476.54371208172142</v>
      </c>
      <c r="V22" s="138"/>
      <c r="X22" s="162" t="str">
        <f t="shared" si="6"/>
        <v>2038-39</v>
      </c>
      <c r="Y22" s="155">
        <f t="shared" si="7"/>
        <v>101.60000000000002</v>
      </c>
      <c r="Z22" s="165">
        <f>'RNG by Scenario'!P29</f>
        <v>3.7534246575342469</v>
      </c>
      <c r="AA22" s="165">
        <f>'RNG by Scenario'!Q29</f>
        <v>3.3369863013698633</v>
      </c>
      <c r="AB22" s="164"/>
      <c r="AC22" s="164"/>
      <c r="AD22" s="165">
        <f>'RNG by Scenario'!T29</f>
        <v>3.5616438356164384</v>
      </c>
      <c r="AE22" s="164"/>
      <c r="AF22" s="165">
        <f>'RNG by Scenario'!V30</f>
        <v>1.6438356164383561</v>
      </c>
      <c r="AG22" s="162">
        <v>4.74</v>
      </c>
      <c r="AH22" s="162">
        <v>4.74</v>
      </c>
      <c r="AI22" s="162">
        <v>4.74</v>
      </c>
      <c r="AJ22" s="162">
        <f t="shared" si="10"/>
        <v>14.22</v>
      </c>
      <c r="AK22" s="162">
        <v>30</v>
      </c>
      <c r="AL22" s="162"/>
      <c r="AM22" s="162"/>
      <c r="AN22" s="162"/>
      <c r="AO22" s="162"/>
      <c r="AP22" s="162">
        <v>260</v>
      </c>
      <c r="AQ22" s="162">
        <v>13</v>
      </c>
      <c r="AR22" s="162">
        <v>8</v>
      </c>
      <c r="AS22" s="162">
        <v>141</v>
      </c>
      <c r="AT22" s="162"/>
      <c r="AU22" s="162">
        <f t="shared" si="9"/>
        <v>422</v>
      </c>
      <c r="AV22" s="198"/>
      <c r="AW22" s="168">
        <v>179.66440913563721</v>
      </c>
      <c r="AX22" s="169"/>
      <c r="AY22" s="169"/>
      <c r="BA22" s="129"/>
      <c r="BB22" s="129"/>
      <c r="BC22" s="177"/>
      <c r="BD22" s="129"/>
      <c r="BG22" s="129"/>
      <c r="BH22" s="129"/>
      <c r="BJ22" s="86"/>
    </row>
    <row r="23" spans="1:62" x14ac:dyDescent="0.25">
      <c r="A23" s="150"/>
      <c r="B23" s="16" t="s">
        <v>29</v>
      </c>
      <c r="C23" s="17"/>
      <c r="D23" s="151">
        <v>0</v>
      </c>
      <c r="E23" s="151">
        <v>0</v>
      </c>
      <c r="F23" s="151">
        <v>447.05700000000002</v>
      </c>
      <c r="G23" s="152">
        <v>2.5</v>
      </c>
      <c r="H23" s="153">
        <v>85</v>
      </c>
      <c r="I23" s="154">
        <f t="shared" si="8"/>
        <v>534.55700000000002</v>
      </c>
      <c r="J23" s="155">
        <v>1111.41419</v>
      </c>
      <c r="K23" s="156">
        <f t="shared" si="0"/>
        <v>-576.85718999999995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2"/>
        <v>1111.41419</v>
      </c>
      <c r="S23" s="161">
        <f t="shared" si="3"/>
        <v>1111.41419</v>
      </c>
      <c r="T23" s="161">
        <f t="shared" si="4"/>
        <v>925.60953092987165</v>
      </c>
      <c r="U23" s="156">
        <f t="shared" si="5"/>
        <v>-479.18713686390674</v>
      </c>
      <c r="V23" s="138"/>
      <c r="X23" s="162" t="str">
        <f t="shared" si="6"/>
        <v>2039-40</v>
      </c>
      <c r="Y23" s="155">
        <f t="shared" si="7"/>
        <v>101.60000000000002</v>
      </c>
      <c r="Z23" s="165">
        <f>'RNG by Scenario'!P30</f>
        <v>3.5616438356164384</v>
      </c>
      <c r="AA23" s="165">
        <f>'RNG by Scenario'!Q30</f>
        <v>3.4109589041095894</v>
      </c>
      <c r="AB23" s="164"/>
      <c r="AC23" s="164"/>
      <c r="AD23" s="165">
        <f>'RNG by Scenario'!T30</f>
        <v>4.1095890410958908</v>
      </c>
      <c r="AE23" s="164"/>
      <c r="AF23" s="165">
        <f>'RNG by Scenario'!V31</f>
        <v>1.6438356164383561</v>
      </c>
      <c r="AG23" s="162">
        <v>4.74</v>
      </c>
      <c r="AH23" s="162">
        <v>4.74</v>
      </c>
      <c r="AI23" s="162">
        <v>4.74</v>
      </c>
      <c r="AJ23" s="162">
        <f t="shared" si="10"/>
        <v>14.22</v>
      </c>
      <c r="AK23" s="162">
        <v>30</v>
      </c>
      <c r="AL23" s="162"/>
      <c r="AM23" s="162"/>
      <c r="AN23" s="162"/>
      <c r="AO23" s="162"/>
      <c r="AP23" s="162">
        <v>260</v>
      </c>
      <c r="AQ23" s="162">
        <v>13</v>
      </c>
      <c r="AR23" s="162">
        <v>8</v>
      </c>
      <c r="AS23" s="162">
        <v>141</v>
      </c>
      <c r="AT23" s="162"/>
      <c r="AU23" s="162">
        <f t="shared" si="9"/>
        <v>422</v>
      </c>
      <c r="AV23" s="198"/>
      <c r="AW23" s="168">
        <v>185.80465907012834</v>
      </c>
      <c r="AX23" s="169"/>
      <c r="AY23" s="169"/>
      <c r="BA23" s="129"/>
      <c r="BB23" s="129"/>
      <c r="BC23" s="177"/>
      <c r="BD23" s="129"/>
      <c r="BG23" s="129"/>
      <c r="BH23" s="129"/>
      <c r="BJ23" s="86"/>
    </row>
    <row r="24" spans="1:62" x14ac:dyDescent="0.25">
      <c r="A24" s="150"/>
      <c r="B24" s="16" t="s">
        <v>30</v>
      </c>
      <c r="C24" s="17"/>
      <c r="D24" s="151">
        <v>0</v>
      </c>
      <c r="E24" s="151">
        <v>0</v>
      </c>
      <c r="F24" s="151">
        <v>447.05700000000002</v>
      </c>
      <c r="G24" s="152">
        <v>2.5</v>
      </c>
      <c r="H24" s="153">
        <v>85</v>
      </c>
      <c r="I24" s="154">
        <f t="shared" si="8"/>
        <v>534.55700000000002</v>
      </c>
      <c r="J24" s="155">
        <v>1117.6881399999997</v>
      </c>
      <c r="K24" s="156">
        <f t="shared" si="0"/>
        <v>-583.13113999999973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2"/>
        <v>1117.6881399999997</v>
      </c>
      <c r="S24" s="161">
        <f t="shared" si="3"/>
        <v>1117.6881399999997</v>
      </c>
      <c r="T24" s="161">
        <f t="shared" si="4"/>
        <v>924.83819192223302</v>
      </c>
      <c r="U24" s="156">
        <f t="shared" si="5"/>
        <v>-480.75523040949884</v>
      </c>
      <c r="V24" s="138"/>
      <c r="X24" s="162" t="str">
        <f t="shared" si="6"/>
        <v>2040-41</v>
      </c>
      <c r="Y24" s="155">
        <f t="shared" si="7"/>
        <v>101.60000000000002</v>
      </c>
      <c r="Z24" s="165">
        <f>'RNG by Scenario'!P31</f>
        <v>3.3972602739726026</v>
      </c>
      <c r="AA24" s="165">
        <f>'RNG by Scenario'!Q31</f>
        <v>3.484931506849315</v>
      </c>
      <c r="AB24" s="164"/>
      <c r="AC24" s="164"/>
      <c r="AD24" s="165">
        <f>'RNG by Scenario'!T31</f>
        <v>4.1095890410958908</v>
      </c>
      <c r="AE24" s="164"/>
      <c r="AF24" s="165">
        <f>'RNG by Scenario'!V32</f>
        <v>1.6438356164383561</v>
      </c>
      <c r="AG24" s="162">
        <v>4.74</v>
      </c>
      <c r="AH24" s="162">
        <v>4.74</v>
      </c>
      <c r="AI24" s="162">
        <v>4.74</v>
      </c>
      <c r="AJ24" s="162">
        <f t="shared" si="10"/>
        <v>14.22</v>
      </c>
      <c r="AK24" s="162">
        <v>30</v>
      </c>
      <c r="AL24" s="162"/>
      <c r="AM24" s="162"/>
      <c r="AN24" s="162"/>
      <c r="AO24" s="162"/>
      <c r="AP24" s="162">
        <v>260</v>
      </c>
      <c r="AQ24" s="162">
        <v>13</v>
      </c>
      <c r="AR24" s="162">
        <v>8</v>
      </c>
      <c r="AS24" s="162">
        <v>141</v>
      </c>
      <c r="AT24" s="162"/>
      <c r="AU24" s="162">
        <f t="shared" si="9"/>
        <v>422</v>
      </c>
      <c r="AV24" s="198"/>
      <c r="AW24" s="168">
        <v>192.8499480777667</v>
      </c>
      <c r="AX24" s="169"/>
      <c r="AY24" s="169"/>
      <c r="BA24" s="129"/>
      <c r="BB24" s="129"/>
      <c r="BC24" s="177"/>
      <c r="BD24" s="129"/>
      <c r="BJ24" s="86"/>
    </row>
    <row r="25" spans="1:62" x14ac:dyDescent="0.25">
      <c r="A25" s="150"/>
      <c r="B25" s="16" t="s">
        <v>34</v>
      </c>
      <c r="C25" s="17"/>
      <c r="D25" s="151">
        <v>0</v>
      </c>
      <c r="E25" s="151">
        <v>0</v>
      </c>
      <c r="F25" s="151">
        <v>447.05700000000002</v>
      </c>
      <c r="G25" s="152">
        <v>2.5</v>
      </c>
      <c r="H25" s="153">
        <v>85</v>
      </c>
      <c r="I25" s="154">
        <f t="shared" si="8"/>
        <v>534.55700000000002</v>
      </c>
      <c r="J25" s="155">
        <v>1125.7561599999999</v>
      </c>
      <c r="K25" s="156">
        <f>I25-J25</f>
        <v>-591.19915999999989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1125.7561599999999</v>
      </c>
      <c r="S25" s="161">
        <f t="shared" si="3"/>
        <v>1125.7561599999999</v>
      </c>
      <c r="T25" s="161">
        <f t="shared" si="4"/>
        <v>928.68416971119473</v>
      </c>
      <c r="U25" s="156">
        <f>I25+Q25-R25</f>
        <v>-484.24073152667586</v>
      </c>
      <c r="V25" s="138"/>
      <c r="W25" s="65"/>
      <c r="X25" s="162" t="str">
        <f>B25</f>
        <v>2041-42</v>
      </c>
      <c r="Y25" s="155">
        <f t="shared" si="7"/>
        <v>101.60000000000002</v>
      </c>
      <c r="Z25" s="165">
        <f>'RNG by Scenario'!P32</f>
        <v>3.2328767123287672</v>
      </c>
      <c r="AA25" s="165">
        <f>'RNG by Scenario'!Q32</f>
        <v>3.5616438356164384</v>
      </c>
      <c r="AB25" s="164"/>
      <c r="AC25" s="164"/>
      <c r="AD25" s="165">
        <f>'RNG by Scenario'!T32</f>
        <v>4.3835616438356162</v>
      </c>
      <c r="AE25" s="164"/>
      <c r="AF25" s="165">
        <f>'RNG by Scenario'!V33</f>
        <v>1.9178082191780821</v>
      </c>
      <c r="AG25" s="162">
        <v>4.74</v>
      </c>
      <c r="AH25" s="162">
        <v>4.74</v>
      </c>
      <c r="AI25" s="162">
        <v>4.74</v>
      </c>
      <c r="AJ25" s="162">
        <f t="shared" si="10"/>
        <v>14.22</v>
      </c>
      <c r="AK25" s="162">
        <v>30</v>
      </c>
      <c r="AL25" s="162"/>
      <c r="AM25" s="162"/>
      <c r="AN25" s="162"/>
      <c r="AO25" s="162"/>
      <c r="AP25" s="162">
        <v>260</v>
      </c>
      <c r="AQ25" s="162">
        <v>13</v>
      </c>
      <c r="AR25" s="162">
        <v>8</v>
      </c>
      <c r="AS25" s="162">
        <v>141</v>
      </c>
      <c r="AT25" s="162"/>
      <c r="AU25" s="162">
        <f t="shared" si="9"/>
        <v>422</v>
      </c>
      <c r="AV25" s="198"/>
      <c r="AW25" s="168">
        <v>197.07199028880513</v>
      </c>
      <c r="AX25" s="169"/>
      <c r="AY25" s="169"/>
      <c r="BA25" s="129"/>
      <c r="BB25" s="129"/>
      <c r="BC25" s="177"/>
      <c r="BD25" s="129"/>
      <c r="BJ25" s="86"/>
    </row>
    <row r="26" spans="1:62" x14ac:dyDescent="0.25">
      <c r="A26" s="150"/>
      <c r="B26" s="16" t="s">
        <v>38</v>
      </c>
      <c r="C26" s="17"/>
      <c r="D26" s="151">
        <v>0</v>
      </c>
      <c r="E26" s="151">
        <v>0</v>
      </c>
      <c r="F26" s="151">
        <v>447.05700000000002</v>
      </c>
      <c r="G26" s="152">
        <v>2.5</v>
      </c>
      <c r="H26" s="153">
        <v>85</v>
      </c>
      <c r="I26" s="154">
        <f t="shared" si="8"/>
        <v>534.55700000000002</v>
      </c>
      <c r="J26" s="155">
        <v>1133.1107300000001</v>
      </c>
      <c r="K26" s="156">
        <f t="shared" ref="K26:K34" si="11">I26-J26</f>
        <v>-598.55373000000009</v>
      </c>
      <c r="L26" s="157"/>
      <c r="M26" s="175">
        <v>111.68148430943501</v>
      </c>
      <c r="N26" s="158"/>
      <c r="O26" s="159"/>
      <c r="P26" s="160"/>
      <c r="Q26" s="154">
        <f t="shared" ref="Q26:Q34" si="12">SUM(M26:P26)</f>
        <v>111.68148430943501</v>
      </c>
      <c r="R26" s="161">
        <f t="shared" ref="R26:R34" si="13">J26</f>
        <v>1133.1107300000001</v>
      </c>
      <c r="S26" s="161">
        <f t="shared" si="3"/>
        <v>1133.1107300000001</v>
      </c>
      <c r="T26" s="161">
        <f t="shared" si="4"/>
        <v>930.52885540718557</v>
      </c>
      <c r="U26" s="156">
        <f t="shared" ref="U26:U34" si="14">I26+Q26-R26</f>
        <v>-486.87224569056502</v>
      </c>
      <c r="V26" s="138"/>
      <c r="X26" s="162" t="str">
        <f t="shared" ref="X26:X34" si="15">B26</f>
        <v>2042-43</v>
      </c>
      <c r="Y26" s="155">
        <f t="shared" si="7"/>
        <v>141.60000000000002</v>
      </c>
      <c r="Z26" s="165">
        <f>'RNG by Scenario'!P33</f>
        <v>3.0684931506849318</v>
      </c>
      <c r="AA26" s="165">
        <f>'RNG by Scenario'!Q33</f>
        <v>3.6410958904109587</v>
      </c>
      <c r="AB26" s="164"/>
      <c r="AC26" s="164"/>
      <c r="AD26" s="165">
        <f>'RNG by Scenario'!T33</f>
        <v>4.3835616438356162</v>
      </c>
      <c r="AE26" s="164"/>
      <c r="AF26" s="165">
        <f>'RNG by Scenario'!V34</f>
        <v>1.9178082191780821</v>
      </c>
      <c r="AG26" s="162">
        <v>4.74</v>
      </c>
      <c r="AH26" s="162">
        <v>4.74</v>
      </c>
      <c r="AI26" s="162">
        <v>4.74</v>
      </c>
      <c r="AJ26" s="162">
        <f t="shared" si="10"/>
        <v>14.22</v>
      </c>
      <c r="AK26" s="162">
        <v>30</v>
      </c>
      <c r="AL26" s="162"/>
      <c r="AM26" s="162"/>
      <c r="AN26" s="162"/>
      <c r="AO26" s="162"/>
      <c r="AP26" s="162">
        <v>220</v>
      </c>
      <c r="AQ26" s="162">
        <v>13</v>
      </c>
      <c r="AR26" s="162">
        <v>8</v>
      </c>
      <c r="AS26" s="162">
        <v>141</v>
      </c>
      <c r="AT26" s="162"/>
      <c r="AU26" s="162">
        <f t="shared" si="9"/>
        <v>382</v>
      </c>
      <c r="AV26" s="198"/>
      <c r="AW26" s="168">
        <v>202.5818745928145</v>
      </c>
      <c r="AX26" s="169"/>
      <c r="AY26" s="169"/>
      <c r="BA26" s="129"/>
      <c r="BB26" s="129"/>
      <c r="BC26" s="177"/>
      <c r="BD26" s="129"/>
      <c r="BJ26" s="86"/>
    </row>
    <row r="27" spans="1:62" x14ac:dyDescent="0.25">
      <c r="A27" s="150"/>
      <c r="B27" s="16" t="s">
        <v>41</v>
      </c>
      <c r="C27" s="17"/>
      <c r="D27" s="151">
        <v>0</v>
      </c>
      <c r="E27" s="151">
        <v>0</v>
      </c>
      <c r="F27" s="151">
        <v>447.05700000000002</v>
      </c>
      <c r="G27" s="152">
        <v>2.5</v>
      </c>
      <c r="H27" s="153">
        <v>85</v>
      </c>
      <c r="I27" s="154">
        <f t="shared" si="8"/>
        <v>534.55700000000002</v>
      </c>
      <c r="J27" s="155">
        <v>1140.4231</v>
      </c>
      <c r="K27" s="156">
        <f t="shared" si="11"/>
        <v>-605.86609999999996</v>
      </c>
      <c r="L27" s="157"/>
      <c r="M27" s="175">
        <v>116.36065912139</v>
      </c>
      <c r="N27" s="158"/>
      <c r="O27" s="159"/>
      <c r="P27" s="160"/>
      <c r="Q27" s="154">
        <f t="shared" si="12"/>
        <v>116.36065912139</v>
      </c>
      <c r="R27" s="161">
        <f t="shared" si="13"/>
        <v>1140.4231</v>
      </c>
      <c r="S27" s="161">
        <f t="shared" si="3"/>
        <v>1140.4231</v>
      </c>
      <c r="T27" s="161">
        <f t="shared" si="4"/>
        <v>933.69748546514484</v>
      </c>
      <c r="U27" s="156">
        <f t="shared" si="14"/>
        <v>-489.50544087860999</v>
      </c>
      <c r="V27" s="138"/>
      <c r="X27" s="162" t="str">
        <f t="shared" si="15"/>
        <v>2043-44</v>
      </c>
      <c r="Y27" s="155">
        <f t="shared" si="7"/>
        <v>141.60000000000002</v>
      </c>
      <c r="Z27" s="165">
        <f>'RNG by Scenario'!P34</f>
        <v>2.904109589041096</v>
      </c>
      <c r="AA27" s="165">
        <f>'RNG by Scenario'!Q34</f>
        <v>3.7205479452054795</v>
      </c>
      <c r="AB27" s="164"/>
      <c r="AC27" s="164"/>
      <c r="AD27" s="165">
        <f>'RNG by Scenario'!T34</f>
        <v>4.6575342465753424</v>
      </c>
      <c r="AE27" s="164"/>
      <c r="AF27" s="165">
        <f>'RNG by Scenario'!V35</f>
        <v>1.9178082191780821</v>
      </c>
      <c r="AG27" s="162">
        <v>4.74</v>
      </c>
      <c r="AH27" s="162">
        <v>4.74</v>
      </c>
      <c r="AI27" s="162">
        <v>4.74</v>
      </c>
      <c r="AJ27" s="162">
        <f t="shared" si="10"/>
        <v>14.22</v>
      </c>
      <c r="AK27" s="162">
        <v>30</v>
      </c>
      <c r="AL27" s="162"/>
      <c r="AM27" s="162"/>
      <c r="AN27" s="162"/>
      <c r="AO27" s="162"/>
      <c r="AP27" s="162">
        <v>220</v>
      </c>
      <c r="AQ27" s="162">
        <v>13</v>
      </c>
      <c r="AR27" s="162">
        <v>8</v>
      </c>
      <c r="AS27" s="162">
        <v>141</v>
      </c>
      <c r="AT27" s="162"/>
      <c r="AU27" s="162">
        <f t="shared" si="9"/>
        <v>382</v>
      </c>
      <c r="AV27" s="198"/>
      <c r="AW27" s="168">
        <v>206.72561453485508</v>
      </c>
      <c r="AX27" s="169"/>
      <c r="AY27" s="169"/>
      <c r="BA27" s="129"/>
      <c r="BB27" s="129"/>
      <c r="BC27" s="177"/>
      <c r="BD27" s="129"/>
      <c r="BJ27" s="86"/>
    </row>
    <row r="28" spans="1:62" x14ac:dyDescent="0.25">
      <c r="A28" s="150"/>
      <c r="B28" s="16" t="s">
        <v>39</v>
      </c>
      <c r="C28" s="17"/>
      <c r="D28" s="151">
        <v>0</v>
      </c>
      <c r="E28" s="151">
        <v>0</v>
      </c>
      <c r="F28" s="151">
        <v>447.05700000000002</v>
      </c>
      <c r="G28" s="152">
        <v>2.5</v>
      </c>
      <c r="H28" s="153">
        <v>85</v>
      </c>
      <c r="I28" s="154">
        <f t="shared" si="8"/>
        <v>534.55700000000002</v>
      </c>
      <c r="J28" s="155">
        <v>1146.87691</v>
      </c>
      <c r="K28" s="156">
        <f t="shared" si="11"/>
        <v>-612.31990999999994</v>
      </c>
      <c r="L28" s="157"/>
      <c r="M28" s="175">
        <v>121.039833933344</v>
      </c>
      <c r="N28" s="158"/>
      <c r="O28" s="159"/>
      <c r="P28" s="160"/>
      <c r="Q28" s="154">
        <f t="shared" si="12"/>
        <v>121.039833933344</v>
      </c>
      <c r="R28" s="161">
        <f t="shared" si="13"/>
        <v>1146.87691</v>
      </c>
      <c r="S28" s="161">
        <f t="shared" si="3"/>
        <v>1146.87691</v>
      </c>
      <c r="T28" s="161">
        <f t="shared" si="4"/>
        <v>930.98545995614393</v>
      </c>
      <c r="U28" s="156">
        <f t="shared" si="14"/>
        <v>-491.28007606665597</v>
      </c>
      <c r="V28" s="138"/>
      <c r="X28" s="162" t="str">
        <f t="shared" si="15"/>
        <v>2044-45</v>
      </c>
      <c r="Y28" s="155">
        <f t="shared" si="7"/>
        <v>141.60000000000002</v>
      </c>
      <c r="Z28" s="165">
        <f>'RNG by Scenario'!P35</f>
        <v>2.7671232876712328</v>
      </c>
      <c r="AA28" s="165">
        <f>'RNG by Scenario'!Q35</f>
        <v>3.8027397260273976</v>
      </c>
      <c r="AB28" s="164"/>
      <c r="AC28" s="164"/>
      <c r="AD28" s="165">
        <f>'RNG by Scenario'!T35</f>
        <v>4.9315068493150687</v>
      </c>
      <c r="AE28" s="164"/>
      <c r="AF28" s="165">
        <f>'RNG by Scenario'!V36</f>
        <v>1.9178082191780821</v>
      </c>
      <c r="AG28" s="162">
        <v>4.74</v>
      </c>
      <c r="AH28" s="162">
        <v>4.74</v>
      </c>
      <c r="AI28" s="162">
        <v>4.74</v>
      </c>
      <c r="AJ28" s="162">
        <f t="shared" si="10"/>
        <v>14.22</v>
      </c>
      <c r="AK28" s="162">
        <v>30</v>
      </c>
      <c r="AL28" s="162"/>
      <c r="AM28" s="162"/>
      <c r="AN28" s="162"/>
      <c r="AO28" s="162"/>
      <c r="AP28" s="162">
        <v>220</v>
      </c>
      <c r="AQ28" s="162">
        <v>13</v>
      </c>
      <c r="AR28" s="162">
        <v>8</v>
      </c>
      <c r="AS28" s="162">
        <v>141</v>
      </c>
      <c r="AT28" s="162"/>
      <c r="AU28" s="162">
        <f t="shared" si="9"/>
        <v>382</v>
      </c>
      <c r="AV28" s="198"/>
      <c r="AW28" s="168">
        <v>215.89145004385603</v>
      </c>
      <c r="AX28" s="169"/>
      <c r="AY28" s="169"/>
      <c r="BA28" s="129"/>
      <c r="BB28" s="129"/>
      <c r="BC28" s="177"/>
      <c r="BD28" s="129"/>
      <c r="BJ28" s="86"/>
    </row>
    <row r="29" spans="1:62" x14ac:dyDescent="0.25">
      <c r="A29" s="150"/>
      <c r="B29" s="16" t="s">
        <v>40</v>
      </c>
      <c r="C29" s="17"/>
      <c r="D29" s="151">
        <v>0</v>
      </c>
      <c r="E29" s="151">
        <v>0</v>
      </c>
      <c r="F29" s="151">
        <v>447.05700000000002</v>
      </c>
      <c r="G29" s="152">
        <v>2.5</v>
      </c>
      <c r="H29" s="153">
        <v>85</v>
      </c>
      <c r="I29" s="154">
        <f t="shared" si="8"/>
        <v>534.55700000000002</v>
      </c>
      <c r="J29" s="155">
        <v>1155.0855800000002</v>
      </c>
      <c r="K29" s="156">
        <f t="shared" si="11"/>
        <v>-620.52858000000015</v>
      </c>
      <c r="L29" s="157"/>
      <c r="M29" s="175">
        <v>125.719008745298</v>
      </c>
      <c r="N29" s="158"/>
      <c r="O29" s="159"/>
      <c r="P29" s="160"/>
      <c r="Q29" s="154">
        <f t="shared" si="12"/>
        <v>125.719008745298</v>
      </c>
      <c r="R29" s="161">
        <f t="shared" si="13"/>
        <v>1155.0855800000002</v>
      </c>
      <c r="S29" s="161">
        <f t="shared" si="3"/>
        <v>1155.0855800000002</v>
      </c>
      <c r="T29" s="161">
        <f t="shared" si="4"/>
        <v>932.72785882025767</v>
      </c>
      <c r="U29" s="156">
        <f t="shared" si="14"/>
        <v>-494.80957125470218</v>
      </c>
      <c r="V29" s="138"/>
      <c r="X29" s="162" t="str">
        <f t="shared" si="15"/>
        <v>2045-46</v>
      </c>
      <c r="Y29" s="155">
        <f t="shared" si="7"/>
        <v>141.60000000000002</v>
      </c>
      <c r="Z29" s="165">
        <f>'RNG by Scenario'!P36</f>
        <v>2.6301369863013697</v>
      </c>
      <c r="AA29" s="165">
        <f>'RNG by Scenario'!Q36</f>
        <v>3.4219178082191779</v>
      </c>
      <c r="AB29" s="164"/>
      <c r="AC29" s="164"/>
      <c r="AD29" s="165">
        <f>'RNG by Scenario'!T36</f>
        <v>5.2054794520547949</v>
      </c>
      <c r="AE29" s="164"/>
      <c r="AF29" s="165">
        <f>'RNG by Scenario'!V37</f>
        <v>2.1917808219178081</v>
      </c>
      <c r="AG29" s="162">
        <v>4.74</v>
      </c>
      <c r="AH29" s="162">
        <v>4.74</v>
      </c>
      <c r="AI29" s="162">
        <v>4.74</v>
      </c>
      <c r="AJ29" s="162">
        <f t="shared" si="10"/>
        <v>14.22</v>
      </c>
      <c r="AK29" s="162">
        <v>30</v>
      </c>
      <c r="AL29" s="162"/>
      <c r="AM29" s="162"/>
      <c r="AN29" s="162"/>
      <c r="AO29" s="162"/>
      <c r="AP29" s="162">
        <v>220</v>
      </c>
      <c r="AQ29" s="162">
        <v>13</v>
      </c>
      <c r="AR29" s="162">
        <v>8</v>
      </c>
      <c r="AS29" s="162">
        <v>141</v>
      </c>
      <c r="AT29" s="162"/>
      <c r="AU29" s="162">
        <f t="shared" si="9"/>
        <v>382</v>
      </c>
      <c r="AV29" s="198"/>
      <c r="AW29" s="168">
        <v>222.3577211797425</v>
      </c>
      <c r="AX29" s="169"/>
      <c r="AY29" s="169"/>
      <c r="BA29" s="129"/>
      <c r="BB29" s="129"/>
      <c r="BC29" s="177"/>
      <c r="BD29" s="129"/>
      <c r="BJ29" s="86"/>
    </row>
    <row r="30" spans="1:62" x14ac:dyDescent="0.25">
      <c r="A30" s="150"/>
      <c r="B30" s="16" t="s">
        <v>42</v>
      </c>
      <c r="C30" s="17"/>
      <c r="D30" s="151">
        <v>0</v>
      </c>
      <c r="E30" s="151">
        <v>0</v>
      </c>
      <c r="F30" s="151">
        <v>447.05700000000002</v>
      </c>
      <c r="G30" s="152">
        <v>2.5</v>
      </c>
      <c r="H30" s="153">
        <v>85</v>
      </c>
      <c r="I30" s="154">
        <f t="shared" si="8"/>
        <v>534.55700000000002</v>
      </c>
      <c r="J30" s="155">
        <v>1162.3530800000001</v>
      </c>
      <c r="K30" s="156">
        <f t="shared" si="11"/>
        <v>-627.79608000000007</v>
      </c>
      <c r="L30" s="157"/>
      <c r="M30" s="175">
        <v>130.39818355725299</v>
      </c>
      <c r="N30" s="158"/>
      <c r="O30" s="159"/>
      <c r="P30" s="160"/>
      <c r="Q30" s="154">
        <f t="shared" si="12"/>
        <v>130.39818355725299</v>
      </c>
      <c r="R30" s="161">
        <f t="shared" si="13"/>
        <v>1162.3530800000001</v>
      </c>
      <c r="S30" s="161">
        <f t="shared" si="3"/>
        <v>1162.3530800000001</v>
      </c>
      <c r="T30" s="161">
        <f t="shared" si="4"/>
        <v>933.14959662631259</v>
      </c>
      <c r="U30" s="156">
        <f t="shared" si="14"/>
        <v>-497.39789644274708</v>
      </c>
      <c r="V30" s="138"/>
      <c r="X30" s="162" t="str">
        <f t="shared" si="15"/>
        <v>2046-47</v>
      </c>
      <c r="Y30" s="155">
        <f t="shared" si="7"/>
        <v>141.60000000000002</v>
      </c>
      <c r="Z30" s="165">
        <f>'RNG by Scenario'!P37</f>
        <v>2.493150684931507</v>
      </c>
      <c r="AA30" s="165">
        <f>'RNG by Scenario'!Q37</f>
        <v>3.0794520547945203</v>
      </c>
      <c r="AB30" s="164"/>
      <c r="AC30" s="164"/>
      <c r="AD30" s="165">
        <f>'RNG by Scenario'!T37</f>
        <v>5.7534246575342465</v>
      </c>
      <c r="AE30" s="164"/>
      <c r="AF30" s="165">
        <f>'RNG by Scenario'!V38</f>
        <v>2.1917808219178081</v>
      </c>
      <c r="AG30" s="162">
        <v>4.74</v>
      </c>
      <c r="AH30" s="162">
        <v>4.74</v>
      </c>
      <c r="AI30" s="162">
        <v>4.74</v>
      </c>
      <c r="AJ30" s="162">
        <f t="shared" si="10"/>
        <v>14.22</v>
      </c>
      <c r="AK30" s="162">
        <v>30</v>
      </c>
      <c r="AL30" s="162"/>
      <c r="AM30" s="162"/>
      <c r="AN30" s="162"/>
      <c r="AO30" s="162"/>
      <c r="AP30" s="162">
        <v>220</v>
      </c>
      <c r="AQ30" s="162">
        <v>13</v>
      </c>
      <c r="AR30" s="162">
        <v>8</v>
      </c>
      <c r="AS30" s="162">
        <v>141</v>
      </c>
      <c r="AT30" s="162"/>
      <c r="AU30" s="162">
        <f t="shared" si="9"/>
        <v>382</v>
      </c>
      <c r="AV30" s="198"/>
      <c r="AW30" s="168">
        <v>229.20348337368753</v>
      </c>
      <c r="AX30" s="169"/>
      <c r="AY30" s="169"/>
      <c r="BA30" s="129"/>
      <c r="BB30" s="129"/>
      <c r="BC30" s="177"/>
      <c r="BD30" s="129"/>
      <c r="BJ30" s="86"/>
    </row>
    <row r="31" spans="1:62" x14ac:dyDescent="0.25">
      <c r="A31" s="150"/>
      <c r="B31" s="16" t="s">
        <v>43</v>
      </c>
      <c r="C31" s="17"/>
      <c r="D31" s="151">
        <v>0</v>
      </c>
      <c r="E31" s="151">
        <v>0</v>
      </c>
      <c r="F31" s="151">
        <v>447.05700000000002</v>
      </c>
      <c r="G31" s="152">
        <v>2.5</v>
      </c>
      <c r="H31" s="153">
        <v>85</v>
      </c>
      <c r="I31" s="154">
        <f t="shared" si="8"/>
        <v>534.55700000000002</v>
      </c>
      <c r="J31" s="155">
        <v>1169.36942</v>
      </c>
      <c r="K31" s="156">
        <f t="shared" si="11"/>
        <v>-634.81241999999997</v>
      </c>
      <c r="L31" s="157"/>
      <c r="M31" s="175">
        <v>135.07735836920699</v>
      </c>
      <c r="N31" s="158"/>
      <c r="O31" s="159"/>
      <c r="P31" s="160"/>
      <c r="Q31" s="154">
        <f t="shared" si="12"/>
        <v>135.07735836920699</v>
      </c>
      <c r="R31" s="161">
        <f t="shared" si="13"/>
        <v>1169.36942</v>
      </c>
      <c r="S31" s="161">
        <f t="shared" si="3"/>
        <v>1169.36942</v>
      </c>
      <c r="T31" s="161">
        <f t="shared" si="4"/>
        <v>935.16041626604385</v>
      </c>
      <c r="U31" s="156">
        <f t="shared" si="14"/>
        <v>-499.73506163079298</v>
      </c>
      <c r="V31" s="138"/>
      <c r="X31" s="162" t="str">
        <f t="shared" si="15"/>
        <v>2047-48</v>
      </c>
      <c r="Y31" s="155">
        <f t="shared" si="7"/>
        <v>141.60000000000002</v>
      </c>
      <c r="Z31" s="165">
        <f>'RNG by Scenario'!P38</f>
        <v>2.3561643835616439</v>
      </c>
      <c r="AA31" s="165">
        <f>'RNG by Scenario'!Q38</f>
        <v>2.7726027397260271</v>
      </c>
      <c r="AB31" s="164"/>
      <c r="AC31" s="164"/>
      <c r="AD31" s="165">
        <f>'RNG by Scenario'!T38</f>
        <v>5.4794520547945202</v>
      </c>
      <c r="AE31" s="164"/>
      <c r="AF31" s="165">
        <f>'RNG by Scenario'!V39</f>
        <v>2.1917808219178081</v>
      </c>
      <c r="AG31" s="162">
        <v>4.74</v>
      </c>
      <c r="AH31" s="162">
        <v>4.74</v>
      </c>
      <c r="AI31" s="162">
        <v>4.74</v>
      </c>
      <c r="AJ31" s="162">
        <f t="shared" si="10"/>
        <v>14.22</v>
      </c>
      <c r="AK31" s="162">
        <v>30</v>
      </c>
      <c r="AL31" s="162"/>
      <c r="AM31" s="162"/>
      <c r="AN31" s="162"/>
      <c r="AO31" s="162"/>
      <c r="AP31" s="162">
        <v>220</v>
      </c>
      <c r="AQ31" s="162">
        <v>13</v>
      </c>
      <c r="AR31" s="162">
        <v>8</v>
      </c>
      <c r="AS31" s="162">
        <v>141</v>
      </c>
      <c r="AT31" s="162"/>
      <c r="AU31" s="162">
        <f t="shared" si="9"/>
        <v>382</v>
      </c>
      <c r="AV31" s="198"/>
      <c r="AW31" s="168">
        <v>234.20900373395614</v>
      </c>
      <c r="AX31" s="169"/>
      <c r="AY31" s="169"/>
      <c r="BA31" s="129"/>
      <c r="BB31" s="129"/>
      <c r="BC31" s="177"/>
      <c r="BD31" s="129"/>
      <c r="BJ31" s="86"/>
    </row>
    <row r="32" spans="1:62" x14ac:dyDescent="0.25">
      <c r="A32" s="150"/>
      <c r="B32" s="16" t="s">
        <v>44</v>
      </c>
      <c r="C32" s="17"/>
      <c r="D32" s="151">
        <v>0</v>
      </c>
      <c r="E32" s="151">
        <v>0</v>
      </c>
      <c r="F32" s="151">
        <v>447.05700000000002</v>
      </c>
      <c r="G32" s="152">
        <v>2.5</v>
      </c>
      <c r="H32" s="153">
        <v>85</v>
      </c>
      <c r="I32" s="154">
        <f t="shared" si="8"/>
        <v>534.55700000000002</v>
      </c>
      <c r="J32" s="155">
        <v>1175.3373799999999</v>
      </c>
      <c r="K32" s="156">
        <f t="shared" si="11"/>
        <v>-640.78037999999992</v>
      </c>
      <c r="L32" s="157"/>
      <c r="M32" s="175">
        <v>139.75653318116099</v>
      </c>
      <c r="N32" s="158"/>
      <c r="O32" s="159"/>
      <c r="P32" s="160"/>
      <c r="Q32" s="154">
        <f t="shared" si="12"/>
        <v>139.75653318116099</v>
      </c>
      <c r="R32" s="161">
        <f t="shared" si="13"/>
        <v>1175.3373799999999</v>
      </c>
      <c r="S32" s="161">
        <f t="shared" si="3"/>
        <v>1175.3373799999999</v>
      </c>
      <c r="T32" s="161">
        <f t="shared" si="4"/>
        <v>934.29802495120771</v>
      </c>
      <c r="U32" s="156">
        <f t="shared" si="14"/>
        <v>-501.02384681883893</v>
      </c>
      <c r="V32" s="138"/>
      <c r="X32" s="162" t="str">
        <f t="shared" si="15"/>
        <v>2048-49</v>
      </c>
      <c r="Y32" s="155">
        <f t="shared" si="7"/>
        <v>141.60000000000002</v>
      </c>
      <c r="Z32" s="165">
        <f>'RNG by Scenario'!P39</f>
        <v>2.2465753424657531</v>
      </c>
      <c r="AA32" s="165">
        <f>'RNG by Scenario'!Q39</f>
        <v>2.493150684931507</v>
      </c>
      <c r="AB32" s="164"/>
      <c r="AC32" s="164"/>
      <c r="AD32" s="165">
        <f>'RNG by Scenario'!T39</f>
        <v>6.0273972602739727</v>
      </c>
      <c r="AE32" s="164"/>
      <c r="AF32" s="165">
        <f>'RNG by Scenario'!V40</f>
        <v>2.1917808219178081</v>
      </c>
      <c r="AG32" s="162">
        <v>4.74</v>
      </c>
      <c r="AH32" s="162">
        <v>4.74</v>
      </c>
      <c r="AI32" s="162">
        <v>4.74</v>
      </c>
      <c r="AJ32" s="162">
        <f t="shared" si="10"/>
        <v>14.22</v>
      </c>
      <c r="AK32" s="162">
        <v>30</v>
      </c>
      <c r="AL32" s="162"/>
      <c r="AM32" s="162"/>
      <c r="AN32" s="162"/>
      <c r="AO32" s="162"/>
      <c r="AP32" s="162">
        <v>220</v>
      </c>
      <c r="AQ32" s="162">
        <v>13</v>
      </c>
      <c r="AR32" s="162">
        <v>8</v>
      </c>
      <c r="AS32" s="162">
        <v>141</v>
      </c>
      <c r="AT32" s="162"/>
      <c r="AU32" s="162">
        <f t="shared" si="9"/>
        <v>382</v>
      </c>
      <c r="AV32" s="198"/>
      <c r="AW32" s="168">
        <v>241.03935504879226</v>
      </c>
      <c r="AX32" s="169"/>
      <c r="AY32" s="169"/>
      <c r="BA32" s="129"/>
      <c r="BB32" s="129"/>
      <c r="BC32" s="177"/>
      <c r="BD32" s="129"/>
      <c r="BJ32" s="86"/>
    </row>
    <row r="33" spans="1:66" x14ac:dyDescent="0.25">
      <c r="A33" s="150"/>
      <c r="B33" s="16" t="s">
        <v>45</v>
      </c>
      <c r="C33" s="17"/>
      <c r="D33" s="151">
        <v>0</v>
      </c>
      <c r="E33" s="151">
        <v>0</v>
      </c>
      <c r="F33" s="151">
        <v>447.05700000000002</v>
      </c>
      <c r="G33" s="152">
        <v>2.5</v>
      </c>
      <c r="H33" s="153">
        <v>85</v>
      </c>
      <c r="I33" s="154">
        <f t="shared" si="8"/>
        <v>534.55700000000002</v>
      </c>
      <c r="J33" s="155">
        <v>1182.8938000000001</v>
      </c>
      <c r="K33" s="156">
        <f t="shared" si="11"/>
        <v>-648.33680000000004</v>
      </c>
      <c r="L33" s="157"/>
      <c r="M33" s="175">
        <v>144.43570799311601</v>
      </c>
      <c r="N33" s="158"/>
      <c r="O33" s="159"/>
      <c r="P33" s="160"/>
      <c r="Q33" s="154">
        <f t="shared" si="12"/>
        <v>144.43570799311601</v>
      </c>
      <c r="R33" s="161">
        <f t="shared" si="13"/>
        <v>1182.8938000000001</v>
      </c>
      <c r="S33" s="161">
        <f t="shared" si="3"/>
        <v>1182.8938000000001</v>
      </c>
      <c r="T33" s="161">
        <f t="shared" si="4"/>
        <v>937.59415606019752</v>
      </c>
      <c r="U33" s="156">
        <f t="shared" si="14"/>
        <v>-503.90109200688403</v>
      </c>
      <c r="V33" s="138"/>
      <c r="X33" s="162" t="str">
        <f t="shared" si="15"/>
        <v>2049-50</v>
      </c>
      <c r="Y33" s="155">
        <f t="shared" si="7"/>
        <v>141.60000000000002</v>
      </c>
      <c r="Z33" s="165">
        <f>'RNG by Scenario'!P40</f>
        <v>2.1369863013698631</v>
      </c>
      <c r="AA33" s="165">
        <f>'RNG by Scenario'!Q40</f>
        <v>2.2438356164383562</v>
      </c>
      <c r="AB33" s="164"/>
      <c r="AC33" s="164"/>
      <c r="AD33" s="165">
        <f>'RNG by Scenario'!T40</f>
        <v>5.7534246575342465</v>
      </c>
      <c r="AE33" s="164"/>
      <c r="AF33" s="165">
        <f>'RNG by Scenario'!V41</f>
        <v>2.4657534246575343</v>
      </c>
      <c r="AG33" s="162">
        <v>4.74</v>
      </c>
      <c r="AH33" s="162">
        <v>4.74</v>
      </c>
      <c r="AI33" s="162">
        <v>4.74</v>
      </c>
      <c r="AJ33" s="162">
        <f t="shared" si="10"/>
        <v>14.22</v>
      </c>
      <c r="AK33" s="162">
        <v>30</v>
      </c>
      <c r="AL33" s="162"/>
      <c r="AM33" s="162"/>
      <c r="AN33" s="162"/>
      <c r="AO33" s="162"/>
      <c r="AP33" s="162">
        <v>220</v>
      </c>
      <c r="AQ33" s="162">
        <v>13</v>
      </c>
      <c r="AR33" s="162">
        <v>8</v>
      </c>
      <c r="AS33" s="162">
        <v>141</v>
      </c>
      <c r="AT33" s="162"/>
      <c r="AU33" s="162">
        <f t="shared" si="9"/>
        <v>382</v>
      </c>
      <c r="AV33" s="198"/>
      <c r="AW33" s="168">
        <v>245.29964393980254</v>
      </c>
      <c r="AX33" s="169"/>
      <c r="AY33" s="169"/>
      <c r="BA33" s="129"/>
      <c r="BB33" s="129"/>
      <c r="BC33" s="177"/>
      <c r="BD33" s="129"/>
      <c r="BJ33" s="86"/>
    </row>
    <row r="34" spans="1:66" ht="15.75" thickBot="1" x14ac:dyDescent="0.3">
      <c r="A34" s="150"/>
      <c r="B34" s="16" t="s">
        <v>46</v>
      </c>
      <c r="C34" s="17"/>
      <c r="D34" s="151">
        <v>0</v>
      </c>
      <c r="E34" s="151">
        <v>0</v>
      </c>
      <c r="F34" s="151">
        <v>447.05700000000002</v>
      </c>
      <c r="G34" s="152">
        <v>2.5</v>
      </c>
      <c r="H34" s="153">
        <v>85</v>
      </c>
      <c r="I34" s="154">
        <f t="shared" si="8"/>
        <v>534.55700000000002</v>
      </c>
      <c r="J34" s="155">
        <v>1189.35995</v>
      </c>
      <c r="K34" s="156">
        <f t="shared" si="11"/>
        <v>-654.80295000000001</v>
      </c>
      <c r="L34" s="157"/>
      <c r="M34" s="175">
        <v>149.11488280507001</v>
      </c>
      <c r="N34" s="158"/>
      <c r="O34" s="159"/>
      <c r="P34" s="160"/>
      <c r="Q34" s="154">
        <f t="shared" si="12"/>
        <v>149.11488280507001</v>
      </c>
      <c r="R34" s="161">
        <f t="shared" si="13"/>
        <v>1189.35995</v>
      </c>
      <c r="S34" s="161">
        <f t="shared" si="3"/>
        <v>1189.35995</v>
      </c>
      <c r="T34" s="161">
        <f t="shared" si="4"/>
        <v>939.53730620266163</v>
      </c>
      <c r="U34" s="156">
        <f t="shared" si="14"/>
        <v>-505.68806719493</v>
      </c>
      <c r="V34" s="138"/>
      <c r="X34" s="162" t="str">
        <f t="shared" si="15"/>
        <v>2050-51</v>
      </c>
      <c r="Y34" s="155">
        <f t="shared" si="7"/>
        <v>141.60000000000002</v>
      </c>
      <c r="Z34" s="165">
        <f>'RNG by Scenario'!P41</f>
        <v>2.0273972602739727</v>
      </c>
      <c r="AA34" s="165">
        <f>'RNG by Scenario'!Q41</f>
        <v>2.0191780821917806</v>
      </c>
      <c r="AB34" s="162"/>
      <c r="AC34" s="162"/>
      <c r="AD34" s="165">
        <f>'RNG by Scenario'!T41</f>
        <v>6.3013698630136989</v>
      </c>
      <c r="AE34" s="162"/>
      <c r="AF34" s="165">
        <f>'RNG by Scenario'!V42</f>
        <v>2.4657534246575343</v>
      </c>
      <c r="AG34" s="162">
        <v>4.74</v>
      </c>
      <c r="AH34" s="164">
        <v>4.74</v>
      </c>
      <c r="AI34" s="164">
        <v>4.74</v>
      </c>
      <c r="AJ34" s="162">
        <f t="shared" si="10"/>
        <v>14.22</v>
      </c>
      <c r="AK34" s="162">
        <v>30</v>
      </c>
      <c r="AL34" s="162"/>
      <c r="AM34" s="162"/>
      <c r="AN34" s="162"/>
      <c r="AO34" s="162"/>
      <c r="AP34" s="162">
        <v>220</v>
      </c>
      <c r="AQ34" s="162">
        <v>13</v>
      </c>
      <c r="AR34" s="162">
        <v>8</v>
      </c>
      <c r="AS34" s="162">
        <v>141</v>
      </c>
      <c r="AT34" s="162"/>
      <c r="AU34" s="162">
        <f t="shared" si="9"/>
        <v>382</v>
      </c>
      <c r="AV34" s="199"/>
      <c r="AW34" s="168">
        <v>249.82264379733843</v>
      </c>
      <c r="AX34" s="169"/>
      <c r="AY34" s="169"/>
      <c r="BA34" s="129"/>
      <c r="BB34" s="129"/>
      <c r="BC34" s="177"/>
      <c r="BD34" s="129"/>
      <c r="BJ34" s="86"/>
    </row>
    <row r="35" spans="1:66" x14ac:dyDescent="0.25">
      <c r="C35" s="16"/>
      <c r="J35" s="155"/>
      <c r="R35" s="161"/>
      <c r="S35" s="161"/>
      <c r="AV35" s="200"/>
      <c r="AW35" s="200"/>
      <c r="BC35" s="169"/>
      <c r="BD35" s="154"/>
      <c r="BF35" s="150"/>
      <c r="BI35" s="133"/>
      <c r="BJ35" s="86"/>
      <c r="BL35" s="176"/>
      <c r="BM35" s="177"/>
      <c r="BN35" s="129"/>
    </row>
    <row r="36" spans="1:66" x14ac:dyDescent="0.25">
      <c r="B36" s="18" t="s">
        <v>31</v>
      </c>
      <c r="C36" s="113"/>
      <c r="D36" s="113"/>
      <c r="E36" s="113"/>
      <c r="F36" s="113"/>
      <c r="G36" s="18"/>
      <c r="H36" s="18"/>
      <c r="I36" s="154"/>
      <c r="J36" s="201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66"/>
      <c r="Y36" s="66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66"/>
      <c r="AW36" s="169"/>
      <c r="AX36" s="66"/>
      <c r="AY36" s="66"/>
      <c r="AZ36" s="180"/>
      <c r="BA36" s="66"/>
      <c r="BB36" s="66"/>
      <c r="BC36" s="169"/>
      <c r="BD36" s="65"/>
      <c r="BF36" s="181"/>
      <c r="BI36" s="133"/>
      <c r="BJ36" s="86"/>
      <c r="BL36" s="176"/>
    </row>
    <row r="37" spans="1:66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66"/>
      <c r="Y37" s="66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170"/>
      <c r="AV37" s="170"/>
      <c r="AW37" s="66"/>
      <c r="AX37" s="66"/>
      <c r="AY37" s="66"/>
      <c r="AZ37" s="180"/>
      <c r="BA37" s="66"/>
      <c r="BB37" s="66"/>
      <c r="BC37" s="169"/>
      <c r="BD37" s="65"/>
      <c r="BI37" s="133"/>
      <c r="BJ37" s="86"/>
    </row>
    <row r="38" spans="1:66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66"/>
      <c r="Y38" s="66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66"/>
      <c r="AX38" s="66"/>
      <c r="AY38" s="66"/>
      <c r="AZ38" s="180"/>
      <c r="BA38" s="66"/>
      <c r="BB38" s="66"/>
      <c r="BC38" s="169"/>
      <c r="BD38" s="169"/>
      <c r="BI38" s="133"/>
      <c r="BJ38" s="86"/>
    </row>
    <row r="39" spans="1:66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66"/>
      <c r="Y39" s="66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170"/>
      <c r="AV39" s="170"/>
      <c r="AW39" s="66"/>
      <c r="AX39" s="66"/>
      <c r="AY39" s="66"/>
      <c r="AZ39" s="180"/>
      <c r="BA39" s="66"/>
      <c r="BB39" s="66"/>
      <c r="BC39" s="169"/>
      <c r="BD39" s="169"/>
      <c r="BI39" s="133"/>
      <c r="BJ39" s="86"/>
    </row>
    <row r="40" spans="1:66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66"/>
      <c r="Y40" s="66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66"/>
      <c r="AX40" s="66"/>
      <c r="AY40" s="66"/>
      <c r="AZ40" s="180"/>
      <c r="BA40" s="66"/>
      <c r="BB40" s="66"/>
      <c r="BC40" s="169"/>
      <c r="BD40" s="169"/>
      <c r="BI40" s="133"/>
      <c r="BJ40" s="86"/>
    </row>
    <row r="41" spans="1:66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66"/>
      <c r="Y41" s="66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66"/>
      <c r="AX41" s="66"/>
      <c r="AY41" s="66"/>
      <c r="AZ41" s="180"/>
      <c r="BA41" s="66"/>
      <c r="BB41" s="66"/>
      <c r="BC41" s="169"/>
      <c r="BD41" s="169"/>
      <c r="BI41" s="133"/>
      <c r="BJ41" s="86"/>
    </row>
    <row r="42" spans="1:66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66"/>
      <c r="Y42" s="66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66"/>
      <c r="AX42" s="66"/>
      <c r="AY42" s="66"/>
      <c r="AZ42" s="180"/>
      <c r="BA42" s="66"/>
      <c r="BB42" s="66"/>
      <c r="BC42" s="169"/>
      <c r="BD42" s="169"/>
      <c r="BI42" s="133"/>
      <c r="BJ42" s="86"/>
    </row>
    <row r="43" spans="1:66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66"/>
      <c r="Y43" s="66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66"/>
      <c r="AX43" s="66"/>
      <c r="AY43" s="66"/>
      <c r="AZ43" s="180"/>
      <c r="BA43" s="66"/>
      <c r="BB43" s="66"/>
      <c r="BC43" s="169"/>
      <c r="BD43" s="169"/>
      <c r="BI43" s="133"/>
      <c r="BJ43" s="86"/>
    </row>
    <row r="44" spans="1:66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66"/>
      <c r="Y44" s="66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66"/>
      <c r="AX44" s="66"/>
      <c r="AY44" s="66"/>
      <c r="AZ44" s="180"/>
      <c r="BA44" s="66"/>
      <c r="BB44" s="66"/>
      <c r="BC44" s="169"/>
      <c r="BD44" s="169"/>
      <c r="BI44" s="133"/>
      <c r="BJ44" s="86"/>
    </row>
    <row r="45" spans="1:66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66"/>
      <c r="Y45" s="66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66"/>
      <c r="AX45" s="66"/>
      <c r="AY45" s="66"/>
      <c r="AZ45" s="180"/>
      <c r="BA45" s="66"/>
      <c r="BB45" s="66"/>
      <c r="BC45" s="169"/>
      <c r="BD45" s="169"/>
      <c r="BI45" s="133"/>
      <c r="BJ45" s="86"/>
    </row>
    <row r="46" spans="1:66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66"/>
      <c r="Y46" s="66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170"/>
      <c r="AV46" s="170"/>
      <c r="AW46" s="66"/>
      <c r="AX46" s="66"/>
      <c r="AY46" s="66"/>
      <c r="AZ46" s="180"/>
      <c r="BA46" s="66"/>
      <c r="BB46" s="66"/>
      <c r="BC46" s="169"/>
      <c r="BD46" s="169"/>
      <c r="BI46" s="133"/>
      <c r="BJ46" s="86"/>
    </row>
    <row r="47" spans="1:66" x14ac:dyDescent="0.25">
      <c r="I47" s="113"/>
      <c r="J47" s="182"/>
      <c r="K47" s="183"/>
      <c r="M47" s="183"/>
      <c r="X47" s="66"/>
      <c r="Y47" s="66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70"/>
      <c r="AQ47" s="170"/>
      <c r="AR47" s="170"/>
      <c r="AS47" s="170"/>
      <c r="AT47" s="169"/>
      <c r="AU47" s="169"/>
      <c r="AV47" s="170"/>
      <c r="AW47" s="66"/>
      <c r="AX47" s="66"/>
      <c r="AY47" s="66"/>
      <c r="AZ47" s="180"/>
      <c r="BA47" s="66"/>
      <c r="BB47" s="66"/>
      <c r="BC47" s="169"/>
      <c r="BD47" s="169"/>
      <c r="BI47" s="133"/>
      <c r="BJ47" s="86"/>
    </row>
    <row r="48" spans="1:66" x14ac:dyDescent="0.25">
      <c r="I48" s="113"/>
      <c r="J48" s="182"/>
      <c r="K48" s="183"/>
      <c r="M48" s="183"/>
      <c r="X48" s="66"/>
      <c r="Y48" s="66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70"/>
      <c r="AQ48" s="170"/>
      <c r="AR48" s="170"/>
      <c r="AS48" s="170"/>
      <c r="AT48" s="169"/>
      <c r="AU48" s="169"/>
      <c r="AV48" s="170"/>
      <c r="AW48" s="66"/>
      <c r="AX48" s="66"/>
      <c r="AY48" s="66"/>
      <c r="AZ48" s="180"/>
      <c r="BA48" s="66"/>
      <c r="BB48" s="66"/>
      <c r="BC48" s="169"/>
      <c r="BD48" s="169"/>
      <c r="BI48" s="133"/>
      <c r="BJ48" s="86"/>
    </row>
    <row r="49" spans="10:62" x14ac:dyDescent="0.25">
      <c r="J49" s="183"/>
      <c r="K49" s="183"/>
      <c r="M49" s="183"/>
      <c r="X49" s="66"/>
      <c r="Y49" s="66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70"/>
      <c r="AQ49" s="169"/>
      <c r="AR49" s="169"/>
      <c r="AS49" s="170"/>
      <c r="AT49" s="169"/>
      <c r="AU49" s="169"/>
      <c r="AV49" s="170"/>
      <c r="AW49" s="66"/>
      <c r="AX49" s="66"/>
      <c r="AY49" s="66"/>
      <c r="AZ49" s="180"/>
      <c r="BA49" s="66"/>
      <c r="BB49" s="66"/>
      <c r="BC49" s="169"/>
      <c r="BD49" s="169"/>
      <c r="BI49" s="133"/>
      <c r="BJ49" s="86"/>
    </row>
    <row r="50" spans="10:62" x14ac:dyDescent="0.25">
      <c r="J50" s="183"/>
      <c r="K50" s="183"/>
      <c r="M50" s="183"/>
      <c r="X50" s="66"/>
      <c r="Y50" s="66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70"/>
      <c r="AQ50" s="169"/>
      <c r="AR50" s="169"/>
      <c r="AS50" s="170"/>
      <c r="AT50" s="169"/>
      <c r="AU50" s="169"/>
      <c r="AV50" s="170"/>
      <c r="AW50" s="66"/>
      <c r="AX50" s="66"/>
      <c r="AY50" s="66"/>
      <c r="AZ50" s="180"/>
      <c r="BA50" s="66"/>
      <c r="BB50" s="66"/>
      <c r="BC50" s="169"/>
      <c r="BD50" s="169"/>
      <c r="BI50" s="133"/>
      <c r="BJ50" s="86"/>
    </row>
    <row r="51" spans="10:62" x14ac:dyDescent="0.25">
      <c r="J51" s="183"/>
      <c r="K51" s="183"/>
      <c r="M51" s="183"/>
      <c r="X51" s="66"/>
      <c r="Y51" s="66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70"/>
      <c r="AQ51" s="169"/>
      <c r="AR51" s="169"/>
      <c r="AS51" s="170"/>
      <c r="AT51" s="169"/>
      <c r="AU51" s="169"/>
      <c r="AV51" s="170"/>
      <c r="AW51" s="66"/>
      <c r="AX51" s="66"/>
      <c r="AY51" s="66"/>
      <c r="AZ51" s="180"/>
      <c r="BA51" s="66"/>
      <c r="BB51" s="66"/>
      <c r="BC51" s="169"/>
      <c r="BD51" s="169"/>
      <c r="BI51" s="133"/>
      <c r="BJ51" s="86"/>
    </row>
    <row r="52" spans="10:62" x14ac:dyDescent="0.25">
      <c r="J52" s="183"/>
      <c r="K52" s="183"/>
      <c r="L52" s="184"/>
      <c r="M52" s="183"/>
      <c r="X52" s="66"/>
      <c r="Y52" s="66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70"/>
      <c r="AQ52" s="169"/>
      <c r="AR52" s="169"/>
      <c r="AS52" s="170"/>
      <c r="AT52" s="169"/>
      <c r="AU52" s="169"/>
      <c r="AV52" s="170"/>
      <c r="AW52" s="66"/>
      <c r="AX52" s="66"/>
      <c r="AY52" s="66"/>
      <c r="AZ52" s="180"/>
      <c r="BA52" s="66"/>
      <c r="BB52" s="66"/>
      <c r="BC52" s="169"/>
      <c r="BD52" s="169"/>
      <c r="BI52" s="133"/>
      <c r="BJ52" s="86"/>
    </row>
    <row r="53" spans="10:62" x14ac:dyDescent="0.25">
      <c r="J53" s="183"/>
      <c r="K53" s="183"/>
      <c r="L53" s="184"/>
      <c r="M53" s="183"/>
      <c r="X53" s="66"/>
      <c r="Y53" s="66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70"/>
      <c r="AQ53" s="169"/>
      <c r="AR53" s="169"/>
      <c r="AS53" s="170"/>
      <c r="AT53" s="169"/>
      <c r="AU53" s="169"/>
      <c r="AV53" s="170"/>
      <c r="AW53" s="66"/>
      <c r="AX53" s="66"/>
      <c r="AY53" s="66"/>
      <c r="AZ53" s="180"/>
      <c r="BA53" s="66"/>
      <c r="BB53" s="66"/>
      <c r="BC53" s="169"/>
      <c r="BD53" s="169"/>
      <c r="BI53" s="133"/>
      <c r="BJ53" s="86"/>
    </row>
    <row r="54" spans="10:62" x14ac:dyDescent="0.25">
      <c r="J54" s="183"/>
      <c r="K54" s="183"/>
      <c r="L54" s="184"/>
      <c r="M54" s="183"/>
      <c r="X54" s="66"/>
      <c r="Y54" s="66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70"/>
      <c r="AQ54" s="169"/>
      <c r="AR54" s="169"/>
      <c r="AS54" s="169"/>
      <c r="AT54" s="169"/>
      <c r="AU54" s="169"/>
      <c r="AV54" s="66"/>
      <c r="AW54" s="66"/>
      <c r="AX54" s="66"/>
      <c r="AY54" s="66"/>
      <c r="AZ54" s="180"/>
      <c r="BA54" s="66"/>
      <c r="BB54" s="66"/>
      <c r="BC54" s="169"/>
      <c r="BD54" s="169"/>
      <c r="BI54" s="133"/>
      <c r="BJ54" s="86"/>
    </row>
    <row r="55" spans="10:62" x14ac:dyDescent="0.25">
      <c r="J55" s="183"/>
      <c r="K55" s="183"/>
      <c r="L55" s="184"/>
      <c r="M55" s="183"/>
      <c r="X55" s="66"/>
      <c r="Y55" s="66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70"/>
      <c r="AQ55" s="169"/>
      <c r="AR55" s="169"/>
      <c r="AS55" s="169"/>
      <c r="AT55" s="169"/>
      <c r="AU55" s="169"/>
      <c r="AV55" s="66"/>
      <c r="AW55" s="66"/>
      <c r="AX55" s="66"/>
      <c r="AY55" s="66"/>
      <c r="AZ55" s="180"/>
      <c r="BA55" s="66"/>
      <c r="BB55" s="66"/>
      <c r="BC55" s="169"/>
      <c r="BD55" s="169"/>
      <c r="BI55" s="133"/>
      <c r="BJ55" s="86"/>
    </row>
    <row r="56" spans="10:62" x14ac:dyDescent="0.25">
      <c r="J56" s="183"/>
      <c r="K56" s="183"/>
      <c r="L56" s="184"/>
      <c r="M56" s="183"/>
      <c r="X56" s="66"/>
      <c r="Y56" s="66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70"/>
      <c r="AQ56" s="169"/>
      <c r="AR56" s="169"/>
      <c r="AS56" s="169"/>
      <c r="AT56" s="169"/>
      <c r="AU56" s="169"/>
      <c r="AV56" s="66"/>
      <c r="AW56" s="66"/>
      <c r="AX56" s="66"/>
      <c r="AY56" s="66"/>
      <c r="AZ56" s="180"/>
      <c r="BA56" s="66"/>
      <c r="BB56" s="66"/>
      <c r="BC56" s="169"/>
      <c r="BD56" s="169"/>
      <c r="BI56" s="133"/>
      <c r="BJ56" s="86"/>
    </row>
    <row r="57" spans="10:62" x14ac:dyDescent="0.25">
      <c r="J57" s="183"/>
      <c r="K57" s="183"/>
      <c r="M57" s="183"/>
      <c r="X57" s="66"/>
      <c r="Y57" s="66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70"/>
      <c r="AQ57" s="169"/>
      <c r="AR57" s="169"/>
      <c r="AS57" s="169"/>
      <c r="AT57" s="169"/>
      <c r="AU57" s="169"/>
      <c r="AV57" s="66"/>
      <c r="AW57" s="66"/>
      <c r="AX57" s="66"/>
      <c r="AY57" s="66"/>
      <c r="AZ57" s="180"/>
      <c r="BA57" s="66"/>
      <c r="BB57" s="66"/>
      <c r="BC57" s="169"/>
      <c r="BD57" s="169"/>
      <c r="BI57" s="133"/>
      <c r="BJ57" s="86"/>
    </row>
    <row r="58" spans="10:62" x14ac:dyDescent="0.25">
      <c r="J58" s="183"/>
      <c r="K58" s="183"/>
      <c r="M58" s="183"/>
      <c r="X58" s="66"/>
      <c r="Y58" s="66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70"/>
      <c r="AQ58" s="169"/>
      <c r="AR58" s="169"/>
      <c r="AS58" s="169"/>
      <c r="AT58" s="169"/>
      <c r="AU58" s="169"/>
      <c r="AV58" s="66"/>
      <c r="AW58" s="66"/>
      <c r="AX58" s="66"/>
      <c r="AY58" s="66"/>
      <c r="AZ58" s="180"/>
      <c r="BA58" s="66"/>
      <c r="BB58" s="66"/>
      <c r="BC58" s="169"/>
      <c r="BD58" s="169"/>
      <c r="BI58" s="133"/>
      <c r="BJ58" s="86"/>
    </row>
    <row r="59" spans="10:62" x14ac:dyDescent="0.25">
      <c r="J59" s="183"/>
      <c r="K59" s="183"/>
      <c r="M59" s="183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170"/>
      <c r="AQ59" s="66"/>
      <c r="AR59" s="66"/>
      <c r="AS59" s="66"/>
      <c r="AT59" s="66"/>
      <c r="AU59" s="66"/>
      <c r="AV59" s="66"/>
      <c r="AW59" s="66"/>
      <c r="AX59" s="66"/>
      <c r="AY59" s="66"/>
      <c r="AZ59" s="180"/>
      <c r="BA59" s="66"/>
      <c r="BB59" s="66"/>
      <c r="BC59" s="169"/>
      <c r="BD59" s="169"/>
      <c r="BE59" s="169"/>
    </row>
    <row r="60" spans="10:62" x14ac:dyDescent="0.25">
      <c r="J60" s="183"/>
      <c r="K60" s="183"/>
      <c r="M60" s="183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170"/>
      <c r="AQ60" s="65"/>
      <c r="AR60" s="65"/>
      <c r="AS60" s="65"/>
      <c r="AT60" s="65"/>
      <c r="AU60" s="65"/>
      <c r="AV60" s="65"/>
      <c r="AW60" s="65"/>
      <c r="AX60" s="65"/>
      <c r="AY60" s="65"/>
      <c r="AZ60" s="180"/>
      <c r="BA60" s="65"/>
      <c r="BB60" s="65"/>
      <c r="BC60" s="65"/>
      <c r="BD60" s="65"/>
      <c r="BE60" s="65"/>
      <c r="BF60" s="169"/>
    </row>
    <row r="61" spans="10:62" x14ac:dyDescent="0.25">
      <c r="J61" s="183"/>
      <c r="K61" s="183"/>
      <c r="M61" s="183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180"/>
      <c r="BA61" s="65"/>
      <c r="BB61" s="65"/>
      <c r="BC61" s="65"/>
      <c r="BD61" s="65"/>
      <c r="BE61" s="65"/>
      <c r="BF61" s="65"/>
    </row>
    <row r="62" spans="10:62" x14ac:dyDescent="0.25">
      <c r="J62" s="183"/>
      <c r="K62" s="183"/>
      <c r="M62" s="183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180"/>
      <c r="BA62" s="65"/>
      <c r="BB62" s="65"/>
      <c r="BC62" s="65"/>
      <c r="BD62" s="65"/>
      <c r="BE62" s="65"/>
      <c r="BF62" s="65"/>
    </row>
    <row r="63" spans="10:62" x14ac:dyDescent="0.25">
      <c r="J63" s="183"/>
      <c r="K63" s="183"/>
      <c r="M63" s="183"/>
      <c r="X63" s="186"/>
      <c r="Y63" s="186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8"/>
      <c r="BA63" s="187"/>
      <c r="BB63" s="187"/>
      <c r="BC63" s="65"/>
      <c r="BD63" s="65"/>
      <c r="BE63" s="65"/>
      <c r="BF63" s="65"/>
    </row>
    <row r="64" spans="10:62" x14ac:dyDescent="0.25">
      <c r="J64" s="183"/>
      <c r="K64" s="183"/>
      <c r="M64" s="183"/>
      <c r="X64" s="66"/>
      <c r="Y64" s="66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90"/>
      <c r="BA64" s="189"/>
      <c r="BB64" s="189"/>
      <c r="BC64" s="189"/>
      <c r="BD64" s="189"/>
      <c r="BE64" s="189"/>
      <c r="BF64" s="65"/>
    </row>
    <row r="65" spans="10:58" x14ac:dyDescent="0.25">
      <c r="J65" s="183"/>
      <c r="K65" s="183"/>
      <c r="M65" s="183"/>
      <c r="X65" s="66"/>
      <c r="Y65" s="66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90"/>
      <c r="BA65" s="189"/>
      <c r="BB65" s="189"/>
      <c r="BC65" s="189"/>
      <c r="BD65" s="189"/>
      <c r="BE65" s="189"/>
      <c r="BF65" s="189"/>
    </row>
    <row r="66" spans="10:58" x14ac:dyDescent="0.25">
      <c r="J66" s="183"/>
      <c r="K66" s="183"/>
      <c r="X66" s="66"/>
      <c r="Y66" s="66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90"/>
      <c r="BA66" s="189"/>
      <c r="BB66" s="189"/>
      <c r="BC66" s="189"/>
      <c r="BD66" s="189"/>
      <c r="BE66" s="189"/>
      <c r="BF66" s="189"/>
    </row>
    <row r="67" spans="10:58" x14ac:dyDescent="0.25">
      <c r="X67" s="66"/>
      <c r="Y67" s="66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90"/>
      <c r="BA67" s="189"/>
      <c r="BB67" s="189"/>
      <c r="BC67" s="189"/>
      <c r="BD67" s="189"/>
      <c r="BE67" s="189"/>
      <c r="BF67" s="189"/>
    </row>
    <row r="68" spans="10:58" x14ac:dyDescent="0.25">
      <c r="X68" s="66"/>
      <c r="Y68" s="66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90"/>
      <c r="BA68" s="189"/>
      <c r="BB68" s="189"/>
      <c r="BC68" s="189"/>
      <c r="BD68" s="189"/>
      <c r="BE68" s="189"/>
      <c r="BF68" s="189"/>
    </row>
    <row r="69" spans="10:58" x14ac:dyDescent="0.25">
      <c r="X69" s="66"/>
      <c r="Y69" s="66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90"/>
      <c r="BA69" s="189"/>
      <c r="BB69" s="189"/>
      <c r="BC69" s="189"/>
      <c r="BD69" s="189"/>
      <c r="BE69" s="189"/>
      <c r="BF69" s="189"/>
    </row>
    <row r="70" spans="10:58" x14ac:dyDescent="0.25">
      <c r="X70" s="66"/>
      <c r="Y70" s="66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90"/>
      <c r="BA70" s="189"/>
      <c r="BB70" s="189"/>
      <c r="BC70" s="189"/>
      <c r="BD70" s="189"/>
      <c r="BE70" s="189"/>
      <c r="BF70" s="189"/>
    </row>
    <row r="71" spans="10:58" x14ac:dyDescent="0.25">
      <c r="X71" s="66"/>
      <c r="Y71" s="66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90"/>
      <c r="BA71" s="189"/>
      <c r="BB71" s="189"/>
      <c r="BC71" s="189"/>
      <c r="BD71" s="189"/>
      <c r="BE71" s="189"/>
      <c r="BF71" s="189"/>
    </row>
    <row r="72" spans="10:58" x14ac:dyDescent="0.25">
      <c r="X72" s="66"/>
      <c r="Y72" s="66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90"/>
      <c r="BA72" s="189"/>
      <c r="BB72" s="189"/>
      <c r="BC72" s="189"/>
      <c r="BD72" s="189"/>
      <c r="BE72" s="189"/>
      <c r="BF72" s="189"/>
    </row>
    <row r="73" spans="10:58" x14ac:dyDescent="0.25">
      <c r="X73" s="66"/>
      <c r="Y73" s="66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90"/>
      <c r="BA73" s="189"/>
      <c r="BB73" s="189"/>
      <c r="BC73" s="189"/>
      <c r="BD73" s="189"/>
      <c r="BE73" s="189"/>
      <c r="BF73" s="189"/>
    </row>
    <row r="74" spans="10:58" x14ac:dyDescent="0.25">
      <c r="X74" s="66"/>
      <c r="Y74" s="66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90"/>
      <c r="BA74" s="189"/>
      <c r="BB74" s="189"/>
      <c r="BC74" s="189"/>
      <c r="BD74" s="189"/>
      <c r="BE74" s="189"/>
      <c r="BF74" s="189"/>
    </row>
    <row r="75" spans="10:58" x14ac:dyDescent="0.25">
      <c r="X75" s="66"/>
      <c r="Y75" s="66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90"/>
      <c r="BA75" s="189"/>
      <c r="BB75" s="189"/>
      <c r="BC75" s="189"/>
      <c r="BD75" s="189"/>
      <c r="BE75" s="189"/>
      <c r="BF75" s="189"/>
    </row>
    <row r="76" spans="10:58" x14ac:dyDescent="0.25">
      <c r="X76" s="66"/>
      <c r="Y76" s="66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90"/>
      <c r="BA76" s="189"/>
      <c r="BB76" s="189"/>
      <c r="BC76" s="189"/>
      <c r="BD76" s="189"/>
      <c r="BE76" s="189"/>
      <c r="BF76" s="189"/>
    </row>
    <row r="77" spans="10:58" x14ac:dyDescent="0.25">
      <c r="X77" s="66"/>
      <c r="Y77" s="66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90"/>
      <c r="BA77" s="189"/>
      <c r="BB77" s="189"/>
      <c r="BC77" s="189"/>
      <c r="BD77" s="189"/>
      <c r="BE77" s="189"/>
      <c r="BF77" s="189"/>
    </row>
    <row r="78" spans="10:58" x14ac:dyDescent="0.25">
      <c r="X78" s="66"/>
      <c r="Y78" s="66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90"/>
      <c r="BA78" s="189"/>
      <c r="BB78" s="189"/>
      <c r="BC78" s="189"/>
      <c r="BD78" s="189"/>
      <c r="BE78" s="189"/>
      <c r="BF78" s="189"/>
    </row>
    <row r="79" spans="10:58" x14ac:dyDescent="0.25">
      <c r="X79" s="66"/>
      <c r="Y79" s="66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90"/>
      <c r="BA79" s="189"/>
      <c r="BB79" s="189"/>
      <c r="BC79" s="189"/>
      <c r="BD79" s="189"/>
      <c r="BE79" s="189"/>
      <c r="BF79" s="189"/>
    </row>
    <row r="80" spans="10:58" x14ac:dyDescent="0.25">
      <c r="X80" s="66"/>
      <c r="Y80" s="66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90"/>
      <c r="BA80" s="189"/>
      <c r="BB80" s="189"/>
      <c r="BC80" s="189"/>
      <c r="BD80" s="189"/>
      <c r="BE80" s="189"/>
      <c r="BF80" s="189"/>
    </row>
    <row r="81" spans="24:58" x14ac:dyDescent="0.25">
      <c r="X81" s="66"/>
      <c r="Y81" s="66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90"/>
      <c r="BA81" s="189"/>
      <c r="BB81" s="189"/>
      <c r="BC81" s="189"/>
      <c r="BD81" s="189"/>
      <c r="BE81" s="189"/>
      <c r="BF81" s="189"/>
    </row>
    <row r="82" spans="24:58" x14ac:dyDescent="0.25">
      <c r="X82" s="66"/>
      <c r="Y82" s="66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90"/>
      <c r="BA82" s="189"/>
      <c r="BB82" s="189"/>
      <c r="BC82" s="189"/>
      <c r="BD82" s="189"/>
      <c r="BE82" s="189"/>
      <c r="BF82" s="189"/>
    </row>
    <row r="83" spans="24:58" x14ac:dyDescent="0.25">
      <c r="X83" s="66"/>
      <c r="Y83" s="66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90"/>
      <c r="BA83" s="189"/>
      <c r="BB83" s="189"/>
      <c r="BC83" s="189"/>
      <c r="BD83" s="189"/>
      <c r="BE83" s="189"/>
      <c r="BF83" s="189"/>
    </row>
    <row r="84" spans="24:58" x14ac:dyDescent="0.25">
      <c r="X84" s="66"/>
      <c r="Y84" s="66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90"/>
      <c r="BA84" s="189"/>
      <c r="BB84" s="189"/>
      <c r="BC84" s="189"/>
      <c r="BD84" s="189"/>
      <c r="BE84" s="189"/>
      <c r="BF84" s="189"/>
    </row>
    <row r="85" spans="24:58" x14ac:dyDescent="0.25">
      <c r="X85" s="66"/>
      <c r="Y85" s="66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90"/>
      <c r="BA85" s="189"/>
      <c r="BB85" s="189"/>
      <c r="BC85" s="189"/>
      <c r="BD85" s="189"/>
      <c r="BE85" s="189"/>
      <c r="BF85" s="189"/>
    </row>
    <row r="86" spans="24:58" x14ac:dyDescent="0.25"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180"/>
      <c r="BA86" s="65"/>
      <c r="BB86" s="65"/>
      <c r="BC86" s="65"/>
      <c r="BD86" s="65"/>
      <c r="BE86" s="65"/>
      <c r="BF86" s="189"/>
    </row>
    <row r="87" spans="24:58" x14ac:dyDescent="0.25"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180"/>
      <c r="BA87" s="65"/>
      <c r="BB87" s="65"/>
      <c r="BC87" s="65"/>
      <c r="BD87" s="65"/>
      <c r="BE87" s="65"/>
      <c r="BF87" s="65"/>
    </row>
    <row r="88" spans="24:58" x14ac:dyDescent="0.25"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180"/>
      <c r="BA88" s="65"/>
      <c r="BB88" s="65"/>
      <c r="BC88" s="65"/>
      <c r="BD88" s="65"/>
      <c r="BE88" s="65"/>
      <c r="BF88" s="65"/>
    </row>
    <row r="89" spans="24:58" x14ac:dyDescent="0.25"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180"/>
      <c r="BA89" s="65"/>
      <c r="BB89" s="65"/>
      <c r="BC89" s="65"/>
      <c r="BD89" s="65"/>
      <c r="BE89" s="65"/>
      <c r="BF89" s="65"/>
    </row>
    <row r="90" spans="24:58" x14ac:dyDescent="0.25"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180"/>
      <c r="BA90" s="65"/>
      <c r="BB90" s="65"/>
      <c r="BC90" s="65"/>
      <c r="BD90" s="65"/>
      <c r="BE90" s="65"/>
      <c r="BF90" s="65"/>
    </row>
    <row r="91" spans="24:58" x14ac:dyDescent="0.25"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180"/>
      <c r="BA91" s="65"/>
      <c r="BB91" s="65"/>
      <c r="BC91" s="65"/>
      <c r="BD91" s="65"/>
      <c r="BE91" s="65"/>
      <c r="BF91" s="65"/>
    </row>
    <row r="92" spans="24:58" x14ac:dyDescent="0.25"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180"/>
      <c r="BA92" s="65"/>
      <c r="BB92" s="65"/>
      <c r="BC92" s="65"/>
      <c r="BD92" s="65"/>
      <c r="BE92" s="65"/>
      <c r="BF92" s="65"/>
    </row>
    <row r="93" spans="24:58" x14ac:dyDescent="0.25"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180"/>
      <c r="BA93" s="65"/>
      <c r="BB93" s="65"/>
      <c r="BC93" s="65"/>
      <c r="BD93" s="65"/>
      <c r="BE93" s="65"/>
      <c r="BF93" s="65"/>
    </row>
    <row r="94" spans="24:58" x14ac:dyDescent="0.25"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180"/>
      <c r="BA94" s="65"/>
      <c r="BB94" s="65"/>
      <c r="BC94" s="65"/>
      <c r="BD94" s="65"/>
      <c r="BE94" s="65"/>
      <c r="BF94" s="65"/>
    </row>
    <row r="95" spans="24:58" x14ac:dyDescent="0.25"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180"/>
      <c r="BA95" s="65"/>
      <c r="BB95" s="65"/>
      <c r="BC95" s="65"/>
      <c r="BD95" s="65"/>
      <c r="BE95" s="65"/>
      <c r="BF95" s="65"/>
    </row>
    <row r="96" spans="24:58" x14ac:dyDescent="0.25"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180"/>
      <c r="BA96" s="65"/>
      <c r="BB96" s="65"/>
      <c r="BC96" s="65"/>
      <c r="BD96" s="65"/>
      <c r="BE96" s="65"/>
      <c r="BF96" s="65"/>
    </row>
    <row r="97" spans="24:58" x14ac:dyDescent="0.25"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180"/>
      <c r="BA97" s="65"/>
      <c r="BB97" s="65"/>
      <c r="BC97" s="65"/>
      <c r="BD97" s="65"/>
      <c r="BE97" s="65"/>
      <c r="BF97" s="65"/>
    </row>
    <row r="98" spans="24:58" x14ac:dyDescent="0.25"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180"/>
      <c r="BA98" s="65"/>
      <c r="BB98" s="65"/>
      <c r="BC98" s="65"/>
      <c r="BD98" s="65"/>
      <c r="BE98" s="65"/>
      <c r="BF98" s="65"/>
    </row>
    <row r="99" spans="24:58" x14ac:dyDescent="0.25"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180"/>
      <c r="BA99" s="65"/>
      <c r="BB99" s="65"/>
      <c r="BC99" s="65"/>
      <c r="BD99" s="65"/>
      <c r="BE99" s="65"/>
      <c r="BF99" s="65"/>
    </row>
    <row r="100" spans="24:58" x14ac:dyDescent="0.25"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180"/>
      <c r="BA100" s="65"/>
      <c r="BB100" s="65"/>
      <c r="BC100" s="65"/>
      <c r="BD100" s="65"/>
      <c r="BE100" s="65"/>
      <c r="BF100" s="65"/>
    </row>
    <row r="101" spans="24:58" x14ac:dyDescent="0.25">
      <c r="BF101" s="65"/>
    </row>
  </sheetData>
  <mergeCells count="1">
    <mergeCell ref="N5:U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N101"/>
  <sheetViews>
    <sheetView zoomScale="90" zoomScaleNormal="90" zoomScaleSheetLayoutView="90" workbookViewId="0">
      <pane xSplit="3" ySplit="7" topLeftCell="D8" activePane="bottomRight" state="frozen"/>
      <selection activeCell="M4" sqref="M4"/>
      <selection pane="topRight" activeCell="M4" sqref="M4"/>
      <selection pane="bottomLeft" activeCell="M4" sqref="M4"/>
      <selection pane="bottomRight" activeCell="F31" sqref="F31"/>
    </sheetView>
  </sheetViews>
  <sheetFormatPr defaultColWidth="8.7109375" defaultRowHeight="15" x14ac:dyDescent="0.25"/>
  <cols>
    <col min="1" max="1" width="8.7109375" style="86"/>
    <col min="2" max="2" width="10" style="86" customWidth="1"/>
    <col min="3" max="3" width="8" style="86" customWidth="1"/>
    <col min="4" max="5" width="9.5703125" style="86" customWidth="1"/>
    <col min="6" max="6" width="12.5703125" style="86" customWidth="1"/>
    <col min="7" max="8" width="10" style="86" customWidth="1"/>
    <col min="9" max="9" width="10.28515625" style="86" customWidth="1"/>
    <col min="10" max="10" width="11.28515625" style="86" customWidth="1"/>
    <col min="11" max="11" width="11.7109375" style="86" customWidth="1"/>
    <col min="12" max="12" width="1" style="86" customWidth="1"/>
    <col min="13" max="13" width="14.42578125" style="86" customWidth="1"/>
    <col min="14" max="14" width="6.42578125" style="86" customWidth="1"/>
    <col min="15" max="16" width="11.7109375" style="86" customWidth="1"/>
    <col min="17" max="17" width="11" style="86" customWidth="1"/>
    <col min="18" max="18" width="11.28515625" style="86" customWidth="1"/>
    <col min="19" max="20" width="12.42578125" style="86" customWidth="1"/>
    <col min="21" max="21" width="1.140625" style="86" customWidth="1"/>
    <col min="22" max="22" width="1" style="86" customWidth="1"/>
    <col min="23" max="23" width="10.5703125" style="86" customWidth="1"/>
    <col min="24" max="24" width="12" style="58" customWidth="1"/>
    <col min="25" max="29" width="13.7109375" style="86" customWidth="1"/>
    <col min="30" max="30" width="13.28515625" style="86" customWidth="1"/>
    <col min="31" max="36" width="13.7109375" style="86" customWidth="1"/>
    <col min="37" max="46" width="10.42578125" style="86" customWidth="1"/>
    <col min="47" max="47" width="9.42578125" style="86" customWidth="1"/>
    <col min="48" max="48" width="9.7109375" style="86" customWidth="1"/>
    <col min="49" max="51" width="11.42578125" style="86" customWidth="1"/>
    <col min="52" max="52" width="10.85546875" style="149" customWidth="1"/>
    <col min="53" max="54" width="13" style="86" customWidth="1"/>
    <col min="55" max="55" width="13" style="58" customWidth="1"/>
    <col min="56" max="56" width="12.42578125" style="58" customWidth="1"/>
    <col min="57" max="58" width="14.28515625" style="86" customWidth="1"/>
    <col min="59" max="59" width="10.140625" style="86" customWidth="1"/>
    <col min="60" max="60" width="13.42578125" style="86" customWidth="1"/>
    <col min="61" max="61" width="10.5703125" style="86" customWidth="1"/>
    <col min="62" max="62" width="12.5703125" style="133" customWidth="1"/>
    <col min="63" max="64" width="8.7109375" style="86"/>
    <col min="65" max="65" width="10.5703125" style="86" customWidth="1"/>
    <col min="66" max="16384" width="8.7109375" style="86"/>
  </cols>
  <sheetData>
    <row r="1" spans="1:64" ht="15.75" thickBot="1" x14ac:dyDescent="0.3">
      <c r="D1" s="1" t="s">
        <v>0</v>
      </c>
      <c r="E1" s="2"/>
      <c r="F1" s="2"/>
      <c r="G1" s="2"/>
      <c r="H1" s="2"/>
      <c r="I1" s="2"/>
      <c r="J1" s="3"/>
      <c r="Y1" s="1" t="s">
        <v>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42"/>
      <c r="BA1" s="2"/>
      <c r="BB1" s="3"/>
    </row>
    <row r="2" spans="1:64" x14ac:dyDescent="0.25">
      <c r="B2" s="4" t="s">
        <v>49</v>
      </c>
      <c r="C2" s="4"/>
      <c r="D2" s="134"/>
      <c r="E2" s="13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91"/>
      <c r="AU2" s="4"/>
      <c r="AV2" s="4"/>
      <c r="AW2" s="4"/>
      <c r="AX2" s="4"/>
      <c r="AY2" s="4"/>
      <c r="AZ2" s="135"/>
    </row>
    <row r="3" spans="1:64" ht="15.75" x14ac:dyDescent="0.25">
      <c r="B3" s="5" t="s">
        <v>48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92"/>
      <c r="AU3" s="113"/>
      <c r="AV3" s="113"/>
      <c r="AW3" s="113"/>
      <c r="AX3" s="113"/>
      <c r="AY3" s="113"/>
      <c r="AZ3" s="136"/>
    </row>
    <row r="4" spans="1:64" ht="15.75" thickBot="1" x14ac:dyDescent="0.3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92"/>
      <c r="AU4" s="113"/>
      <c r="AV4" s="137"/>
      <c r="AW4" s="113"/>
      <c r="AX4" s="113"/>
      <c r="AY4" s="113"/>
      <c r="AZ4" s="136"/>
      <c r="BC4" s="137"/>
    </row>
    <row r="5" spans="1:64" ht="26.25" thickBot="1" x14ac:dyDescent="0.35">
      <c r="B5" s="113"/>
      <c r="C5" s="138"/>
      <c r="D5" s="139" t="s">
        <v>2</v>
      </c>
      <c r="E5" s="139"/>
      <c r="F5" s="140"/>
      <c r="G5" s="140"/>
      <c r="H5" s="140"/>
      <c r="I5" s="140"/>
      <c r="J5" s="140"/>
      <c r="K5" s="140"/>
      <c r="L5" s="138"/>
      <c r="M5" s="113"/>
      <c r="N5" s="321"/>
      <c r="O5" s="321"/>
      <c r="P5" s="321"/>
      <c r="Q5" s="322"/>
      <c r="R5" s="322"/>
      <c r="S5" s="322"/>
      <c r="T5" s="322"/>
      <c r="U5" s="138"/>
      <c r="Y5" s="137"/>
      <c r="Z5" s="6"/>
      <c r="AA5" s="141"/>
      <c r="AB5" s="141"/>
      <c r="AC5" s="142"/>
      <c r="AD5" s="141"/>
      <c r="AE5" s="141"/>
      <c r="AF5" s="141"/>
      <c r="AG5" s="141"/>
      <c r="AH5" s="141"/>
      <c r="AI5" s="141"/>
      <c r="AJ5" s="141"/>
      <c r="AK5" s="21" t="s">
        <v>66</v>
      </c>
      <c r="AL5" s="21" t="s">
        <v>63</v>
      </c>
      <c r="AM5" s="21" t="s">
        <v>64</v>
      </c>
      <c r="AN5" s="21" t="s">
        <v>65</v>
      </c>
      <c r="AO5" s="21" t="s">
        <v>83</v>
      </c>
      <c r="AP5" s="21" t="s">
        <v>68</v>
      </c>
      <c r="AQ5" s="21" t="s">
        <v>67</v>
      </c>
      <c r="AR5" s="21" t="s">
        <v>84</v>
      </c>
      <c r="AS5" s="21" t="s">
        <v>69</v>
      </c>
      <c r="AT5" s="36"/>
      <c r="AU5" s="137"/>
      <c r="AW5" s="26"/>
      <c r="AX5" s="26"/>
      <c r="AY5" s="26"/>
      <c r="AZ5" s="35"/>
      <c r="BA5" s="143"/>
      <c r="BB5" s="143"/>
      <c r="BC5" s="137"/>
    </row>
    <row r="6" spans="1:64" ht="75.75" customHeight="1" thickBot="1" x14ac:dyDescent="0.3">
      <c r="B6" s="7" t="s">
        <v>3</v>
      </c>
      <c r="C6" s="8"/>
      <c r="D6" s="7" t="s">
        <v>4</v>
      </c>
      <c r="E6" s="7" t="s">
        <v>55</v>
      </c>
      <c r="F6" s="7" t="s">
        <v>5</v>
      </c>
      <c r="G6" s="7" t="s">
        <v>6</v>
      </c>
      <c r="H6" s="7" t="s">
        <v>7</v>
      </c>
      <c r="I6" s="9" t="s">
        <v>8</v>
      </c>
      <c r="J6" s="7" t="s">
        <v>47</v>
      </c>
      <c r="K6" s="9" t="s">
        <v>54</v>
      </c>
      <c r="L6" s="10"/>
      <c r="M6" s="9" t="s">
        <v>36</v>
      </c>
      <c r="N6" s="7" t="s">
        <v>9</v>
      </c>
      <c r="O6" s="7" t="s">
        <v>10</v>
      </c>
      <c r="P6" s="7" t="s">
        <v>11</v>
      </c>
      <c r="Q6" s="9" t="s">
        <v>12</v>
      </c>
      <c r="R6" s="7" t="str">
        <f>J6</f>
        <v>2023 IRP Mid Demand Before DSR</v>
      </c>
      <c r="S6" s="7" t="s">
        <v>70</v>
      </c>
      <c r="T6" s="9" t="s">
        <v>53</v>
      </c>
      <c r="U6" s="138"/>
      <c r="W6" s="39" t="s">
        <v>3</v>
      </c>
      <c r="X6" s="52" t="s">
        <v>131</v>
      </c>
      <c r="Y6" s="41" t="s">
        <v>56</v>
      </c>
      <c r="Z6" s="41" t="s">
        <v>57</v>
      </c>
      <c r="AA6" s="41" t="s">
        <v>58</v>
      </c>
      <c r="AB6" s="41" t="s">
        <v>59</v>
      </c>
      <c r="AC6" s="41" t="s">
        <v>60</v>
      </c>
      <c r="AD6" s="41" t="s">
        <v>86</v>
      </c>
      <c r="AE6" s="31" t="s">
        <v>62</v>
      </c>
      <c r="AF6" s="31" t="s">
        <v>78</v>
      </c>
      <c r="AG6" s="31" t="s">
        <v>79</v>
      </c>
      <c r="AH6" s="31" t="s">
        <v>80</v>
      </c>
      <c r="AI6" s="31" t="s">
        <v>81</v>
      </c>
      <c r="AJ6" s="31" t="s">
        <v>9</v>
      </c>
      <c r="AK6" s="31" t="s">
        <v>71</v>
      </c>
      <c r="AL6" s="31" t="s">
        <v>72</v>
      </c>
      <c r="AM6" s="31" t="s">
        <v>73</v>
      </c>
      <c r="AN6" s="31" t="s">
        <v>74</v>
      </c>
      <c r="AO6" s="31" t="s">
        <v>82</v>
      </c>
      <c r="AP6" s="31" t="s">
        <v>75</v>
      </c>
      <c r="AQ6" s="31" t="s">
        <v>76</v>
      </c>
      <c r="AR6" s="31" t="s">
        <v>85</v>
      </c>
      <c r="AS6" s="31" t="s">
        <v>77</v>
      </c>
      <c r="AT6" s="31" t="s">
        <v>95</v>
      </c>
      <c r="AU6" s="31" t="s">
        <v>50</v>
      </c>
      <c r="AV6" s="32" t="s">
        <v>35</v>
      </c>
      <c r="AW6" s="7"/>
      <c r="AX6" s="7"/>
      <c r="AZ6" s="144"/>
      <c r="BA6" s="145"/>
      <c r="BB6" s="93"/>
      <c r="BC6" s="146"/>
      <c r="BD6" s="93"/>
      <c r="BJ6" s="86"/>
    </row>
    <row r="7" spans="1:64" x14ac:dyDescent="0.25">
      <c r="B7" s="11"/>
      <c r="C7" s="12"/>
      <c r="D7" s="13"/>
      <c r="E7" s="13"/>
      <c r="F7" s="13"/>
      <c r="G7" s="13"/>
      <c r="H7" s="11"/>
      <c r="I7" s="13"/>
      <c r="J7" s="11"/>
      <c r="K7" s="14"/>
      <c r="L7" s="15"/>
      <c r="M7" s="13"/>
      <c r="N7" s="11"/>
      <c r="O7" s="11"/>
      <c r="P7" s="13"/>
      <c r="Q7" s="13"/>
      <c r="R7" s="147"/>
      <c r="S7" s="147"/>
      <c r="T7" s="14"/>
      <c r="U7" s="138"/>
      <c r="W7" s="37" t="s">
        <v>99</v>
      </c>
      <c r="X7" s="148">
        <v>1</v>
      </c>
      <c r="Y7" s="38">
        <v>2</v>
      </c>
      <c r="Z7" s="148">
        <v>3</v>
      </c>
      <c r="AA7" s="38">
        <v>4</v>
      </c>
      <c r="AB7" s="148">
        <v>5</v>
      </c>
      <c r="AC7" s="38">
        <v>6</v>
      </c>
      <c r="AD7" s="148">
        <v>7</v>
      </c>
      <c r="AE7" s="38">
        <v>8</v>
      </c>
      <c r="AF7" s="148">
        <v>9</v>
      </c>
      <c r="AG7" s="38">
        <v>10</v>
      </c>
      <c r="AH7" s="148">
        <v>11</v>
      </c>
      <c r="AI7" s="38">
        <v>12</v>
      </c>
      <c r="AJ7" s="148">
        <v>13</v>
      </c>
      <c r="AK7" s="38">
        <v>14</v>
      </c>
      <c r="AL7" s="148">
        <v>15</v>
      </c>
      <c r="AM7" s="38">
        <v>16</v>
      </c>
      <c r="AN7" s="148">
        <v>17</v>
      </c>
      <c r="AO7" s="38">
        <v>18</v>
      </c>
      <c r="AP7" s="148">
        <v>19</v>
      </c>
      <c r="AQ7" s="38">
        <v>20</v>
      </c>
      <c r="AR7" s="148">
        <v>21</v>
      </c>
      <c r="AS7" s="38">
        <v>22</v>
      </c>
      <c r="AT7" s="148">
        <v>23</v>
      </c>
      <c r="AU7" s="38">
        <v>24</v>
      </c>
      <c r="AV7" s="148">
        <v>25</v>
      </c>
      <c r="AW7" s="147"/>
      <c r="AX7" s="147"/>
      <c r="BJ7" s="86"/>
    </row>
    <row r="8" spans="1:64" x14ac:dyDescent="0.25">
      <c r="A8" s="150"/>
      <c r="B8" s="16" t="s">
        <v>14</v>
      </c>
      <c r="C8" s="17"/>
      <c r="D8" s="151">
        <v>464.35899999999998</v>
      </c>
      <c r="E8" s="151">
        <f>464.4+68.51-D8</f>
        <v>68.550999999999988</v>
      </c>
      <c r="F8" s="151">
        <v>447.05700000000002</v>
      </c>
      <c r="G8" s="152">
        <v>2.5</v>
      </c>
      <c r="H8" s="153">
        <v>85</v>
      </c>
      <c r="I8" s="154">
        <f>SUM(D8,F8:H8)</f>
        <v>998.91599999999994</v>
      </c>
      <c r="J8" s="155">
        <v>994.98421999999994</v>
      </c>
      <c r="K8" s="156">
        <f t="shared" ref="K8:K24" si="0">I8-J8</f>
        <v>3.9317800000000034</v>
      </c>
      <c r="L8" s="157"/>
      <c r="M8" s="154">
        <v>15.538125107818678</v>
      </c>
      <c r="N8" s="158"/>
      <c r="O8" s="159"/>
      <c r="P8" s="160"/>
      <c r="Q8" s="154">
        <f t="shared" ref="Q8:Q20" si="1">SUM(M8:P8)</f>
        <v>15.538125107818678</v>
      </c>
      <c r="R8" s="161">
        <f t="shared" ref="R8:R24" si="2">J8</f>
        <v>994.98421999999994</v>
      </c>
      <c r="S8" s="161">
        <f t="shared" ref="S8:S34" si="3">J8-AV8</f>
        <v>987.58776172917385</v>
      </c>
      <c r="T8" s="156">
        <f t="shared" ref="T8:T24" si="4">I8+Q8-R8</f>
        <v>19.469905107818704</v>
      </c>
      <c r="U8" s="138"/>
      <c r="W8" s="162" t="str">
        <f t="shared" ref="W8:W24" si="5">B8</f>
        <v>2024-25</v>
      </c>
      <c r="X8" s="193">
        <f t="shared" ref="X8:X34" si="6">523.6-(D8+SUM(AL8:AS8))</f>
        <v>59.241000000000042</v>
      </c>
      <c r="Y8" s="164"/>
      <c r="Z8" s="164"/>
      <c r="AA8" s="164"/>
      <c r="AB8" s="164"/>
      <c r="AC8" s="164"/>
      <c r="AD8" s="164"/>
      <c r="AE8" s="165">
        <f>'RNG by Scenario'!U15</f>
        <v>0</v>
      </c>
      <c r="AF8" s="164"/>
      <c r="AG8" s="164"/>
      <c r="AH8" s="164"/>
      <c r="AI8" s="162"/>
      <c r="AJ8" s="162"/>
      <c r="AK8" s="162">
        <v>15</v>
      </c>
      <c r="AL8" s="162"/>
      <c r="AM8" s="162"/>
      <c r="AN8" s="162"/>
      <c r="AO8" s="162"/>
      <c r="AP8" s="162"/>
      <c r="AQ8" s="162"/>
      <c r="AR8" s="162"/>
      <c r="AS8" s="162"/>
      <c r="AT8" s="162">
        <f>SUM(AL8:AS8)</f>
        <v>0</v>
      </c>
      <c r="AU8" s="167"/>
      <c r="AV8" s="168">
        <v>7.3964582708260727</v>
      </c>
      <c r="AW8" s="169"/>
      <c r="AX8" s="170"/>
      <c r="AZ8" s="171"/>
      <c r="BA8" s="129"/>
      <c r="BB8" s="155"/>
      <c r="BC8" s="161"/>
      <c r="BD8" s="155"/>
      <c r="BE8" s="150"/>
      <c r="BH8" s="129"/>
      <c r="BJ8" s="172"/>
    </row>
    <row r="9" spans="1:64" x14ac:dyDescent="0.25">
      <c r="A9" s="150"/>
      <c r="B9" s="16" t="s">
        <v>15</v>
      </c>
      <c r="C9" s="17"/>
      <c r="D9" s="151">
        <v>464.35899999999998</v>
      </c>
      <c r="E9" s="151">
        <f t="shared" ref="E9:E34" si="7">464.4+68.51-D9</f>
        <v>68.550999999999988</v>
      </c>
      <c r="F9" s="151">
        <v>447.05700000000002</v>
      </c>
      <c r="G9" s="152">
        <v>2.5</v>
      </c>
      <c r="H9" s="153">
        <v>85</v>
      </c>
      <c r="I9" s="154">
        <f t="shared" ref="I9:I33" si="8">SUM(D9,F9:H9)</f>
        <v>998.91599999999994</v>
      </c>
      <c r="J9" s="155">
        <v>1003.6848100000002</v>
      </c>
      <c r="K9" s="156">
        <f t="shared" si="0"/>
        <v>-4.7688100000002578</v>
      </c>
      <c r="L9" s="157"/>
      <c r="M9" s="154">
        <v>21.222035606716283</v>
      </c>
      <c r="N9" s="158"/>
      <c r="O9" s="159"/>
      <c r="P9" s="160"/>
      <c r="Q9" s="154">
        <f t="shared" si="1"/>
        <v>21.222035606716283</v>
      </c>
      <c r="R9" s="161">
        <f t="shared" si="2"/>
        <v>1003.6848100000002</v>
      </c>
      <c r="S9" s="161">
        <f t="shared" si="3"/>
        <v>988.79631545343443</v>
      </c>
      <c r="T9" s="156">
        <f t="shared" si="4"/>
        <v>16.453225606716046</v>
      </c>
      <c r="U9" s="138"/>
      <c r="W9" s="162" t="str">
        <f t="shared" si="5"/>
        <v>2025-26</v>
      </c>
      <c r="X9" s="193">
        <f t="shared" si="6"/>
        <v>59.241000000000042</v>
      </c>
      <c r="Y9" s="164"/>
      <c r="Z9" s="164"/>
      <c r="AA9" s="164"/>
      <c r="AB9" s="164"/>
      <c r="AC9" s="164"/>
      <c r="AD9" s="164"/>
      <c r="AE9" s="165">
        <f>'RNG by Scenario'!U16</f>
        <v>0.82191780821917804</v>
      </c>
      <c r="AF9" s="164"/>
      <c r="AG9" s="164"/>
      <c r="AH9" s="164"/>
      <c r="AI9" s="162"/>
      <c r="AJ9" s="162"/>
      <c r="AK9" s="162">
        <v>15</v>
      </c>
      <c r="AL9" s="162"/>
      <c r="AM9" s="162"/>
      <c r="AN9" s="162"/>
      <c r="AO9" s="162"/>
      <c r="AP9" s="162"/>
      <c r="AQ9" s="162"/>
      <c r="AR9" s="162"/>
      <c r="AS9" s="162"/>
      <c r="AT9" s="162">
        <f t="shared" ref="AT9:AT34" si="9">SUM(AL9:AS9)</f>
        <v>0</v>
      </c>
      <c r="AU9" s="167"/>
      <c r="AV9" s="168">
        <v>14.88849454656582</v>
      </c>
      <c r="AW9" s="169"/>
      <c r="AX9" s="170"/>
      <c r="AZ9" s="171"/>
      <c r="BA9" s="129"/>
      <c r="BB9" s="155"/>
      <c r="BC9" s="161"/>
      <c r="BD9" s="155"/>
      <c r="BE9" s="150"/>
      <c r="BH9" s="129"/>
      <c r="BI9" s="129"/>
      <c r="BJ9" s="173"/>
      <c r="BK9" s="129"/>
      <c r="BL9" s="174"/>
    </row>
    <row r="10" spans="1:64" x14ac:dyDescent="0.25">
      <c r="A10" s="150"/>
      <c r="B10" s="16" t="s">
        <v>16</v>
      </c>
      <c r="C10" s="17"/>
      <c r="D10" s="151">
        <v>463.77900000000005</v>
      </c>
      <c r="E10" s="151">
        <f t="shared" si="7"/>
        <v>69.130999999999915</v>
      </c>
      <c r="F10" s="151">
        <v>447.05700000000002</v>
      </c>
      <c r="G10" s="152">
        <v>2.5</v>
      </c>
      <c r="H10" s="153">
        <v>85</v>
      </c>
      <c r="I10" s="154">
        <f t="shared" si="8"/>
        <v>998.33600000000001</v>
      </c>
      <c r="J10" s="155">
        <v>1011.47689</v>
      </c>
      <c r="K10" s="156">
        <f t="shared" si="0"/>
        <v>-13.140890000000013</v>
      </c>
      <c r="L10" s="157"/>
      <c r="M10" s="154">
        <v>27.129068832316101</v>
      </c>
      <c r="N10" s="158"/>
      <c r="O10" s="159"/>
      <c r="P10" s="160"/>
      <c r="Q10" s="154">
        <f t="shared" si="1"/>
        <v>27.129068832316101</v>
      </c>
      <c r="R10" s="161">
        <f t="shared" si="2"/>
        <v>1011.47689</v>
      </c>
      <c r="S10" s="161">
        <f t="shared" si="3"/>
        <v>986.69926875346653</v>
      </c>
      <c r="T10" s="156">
        <f t="shared" si="4"/>
        <v>13.988178832316066</v>
      </c>
      <c r="U10" s="138"/>
      <c r="W10" s="162" t="str">
        <f t="shared" si="5"/>
        <v>2026-27</v>
      </c>
      <c r="X10" s="193">
        <f t="shared" si="6"/>
        <v>59.82099999999997</v>
      </c>
      <c r="Y10" s="164"/>
      <c r="Z10" s="164"/>
      <c r="AA10" s="164"/>
      <c r="AB10" s="164"/>
      <c r="AC10" s="164"/>
      <c r="AD10" s="164"/>
      <c r="AE10" s="165">
        <f>'RNG by Scenario'!U17</f>
        <v>0.82191780821917804</v>
      </c>
      <c r="AF10" s="164"/>
      <c r="AG10" s="164"/>
      <c r="AH10" s="164"/>
      <c r="AI10" s="162"/>
      <c r="AJ10" s="162"/>
      <c r="AK10" s="162">
        <v>15</v>
      </c>
      <c r="AL10" s="162"/>
      <c r="AM10" s="162"/>
      <c r="AN10" s="162"/>
      <c r="AO10" s="162"/>
      <c r="AP10" s="162"/>
      <c r="AQ10" s="162"/>
      <c r="AR10" s="162"/>
      <c r="AS10" s="162"/>
      <c r="AT10" s="162">
        <f t="shared" si="9"/>
        <v>0</v>
      </c>
      <c r="AU10" s="167"/>
      <c r="AV10" s="168">
        <v>24.777621246533513</v>
      </c>
      <c r="AW10" s="169"/>
      <c r="AX10" s="170"/>
      <c r="AZ10" s="171"/>
      <c r="BA10" s="129"/>
      <c r="BB10" s="155"/>
      <c r="BC10" s="161"/>
      <c r="BD10" s="155"/>
      <c r="BE10" s="150"/>
      <c r="BH10" s="129"/>
      <c r="BI10" s="129"/>
      <c r="BJ10" s="86"/>
    </row>
    <row r="11" spans="1:64" x14ac:dyDescent="0.25">
      <c r="A11" s="150"/>
      <c r="B11" s="16" t="s">
        <v>17</v>
      </c>
      <c r="C11" s="17"/>
      <c r="D11" s="151">
        <v>463.77900000000005</v>
      </c>
      <c r="E11" s="151">
        <f t="shared" si="7"/>
        <v>69.130999999999915</v>
      </c>
      <c r="F11" s="151">
        <v>447.05700000000002</v>
      </c>
      <c r="G11" s="152">
        <v>2.5</v>
      </c>
      <c r="H11" s="153">
        <v>85</v>
      </c>
      <c r="I11" s="154">
        <f t="shared" si="8"/>
        <v>998.33600000000001</v>
      </c>
      <c r="J11" s="155">
        <v>1019.3393100000002</v>
      </c>
      <c r="K11" s="156">
        <f t="shared" si="0"/>
        <v>-21.00331000000017</v>
      </c>
      <c r="L11" s="157"/>
      <c r="M11" s="154">
        <v>33.289625157163734</v>
      </c>
      <c r="N11" s="158"/>
      <c r="O11" s="159"/>
      <c r="P11" s="160"/>
      <c r="Q11" s="154">
        <f t="shared" si="1"/>
        <v>33.289625157163734</v>
      </c>
      <c r="R11" s="161">
        <f t="shared" si="2"/>
        <v>1019.3393100000002</v>
      </c>
      <c r="S11" s="161">
        <f t="shared" si="3"/>
        <v>985.60191339422443</v>
      </c>
      <c r="T11" s="156">
        <f t="shared" si="4"/>
        <v>12.286315157163585</v>
      </c>
      <c r="U11" s="138"/>
      <c r="W11" s="162" t="str">
        <f t="shared" si="5"/>
        <v>2027-28</v>
      </c>
      <c r="X11" s="193">
        <f t="shared" si="6"/>
        <v>59.82099999999997</v>
      </c>
      <c r="Y11" s="164"/>
      <c r="Z11" s="164"/>
      <c r="AA11" s="164"/>
      <c r="AB11" s="164"/>
      <c r="AC11" s="164"/>
      <c r="AD11" s="164"/>
      <c r="AE11" s="165">
        <f>'RNG by Scenario'!U18</f>
        <v>0.82191780821917804</v>
      </c>
      <c r="AF11" s="164"/>
      <c r="AG11" s="164"/>
      <c r="AH11" s="164"/>
      <c r="AI11" s="162"/>
      <c r="AJ11" s="162"/>
      <c r="AK11" s="162">
        <v>15</v>
      </c>
      <c r="AL11" s="162"/>
      <c r="AM11" s="162"/>
      <c r="AN11" s="162"/>
      <c r="AO11" s="162"/>
      <c r="AP11" s="162"/>
      <c r="AQ11" s="162"/>
      <c r="AR11" s="162"/>
      <c r="AS11" s="162"/>
      <c r="AT11" s="162">
        <f t="shared" si="9"/>
        <v>0</v>
      </c>
      <c r="AU11" s="167"/>
      <c r="AV11" s="168">
        <v>33.737396605775771</v>
      </c>
      <c r="AW11" s="169"/>
      <c r="AX11" s="170"/>
      <c r="AZ11" s="171"/>
      <c r="BA11" s="129"/>
      <c r="BB11" s="155"/>
      <c r="BC11" s="161"/>
      <c r="BD11" s="155"/>
      <c r="BE11" s="150"/>
      <c r="BH11" s="129"/>
      <c r="BI11" s="129"/>
      <c r="BJ11" s="86"/>
    </row>
    <row r="12" spans="1:64" x14ac:dyDescent="0.25">
      <c r="A12" s="150"/>
      <c r="B12" s="16" t="s">
        <v>18</v>
      </c>
      <c r="C12" s="17"/>
      <c r="D12" s="151">
        <v>362.51900000000001</v>
      </c>
      <c r="E12" s="151">
        <f t="shared" si="7"/>
        <v>170.39099999999996</v>
      </c>
      <c r="F12" s="151">
        <v>447.05700000000002</v>
      </c>
      <c r="G12" s="152">
        <v>2.5</v>
      </c>
      <c r="H12" s="153">
        <v>85</v>
      </c>
      <c r="I12" s="154">
        <f t="shared" si="8"/>
        <v>897.07600000000002</v>
      </c>
      <c r="J12" s="155">
        <v>1026.4849200000001</v>
      </c>
      <c r="K12" s="156">
        <f t="shared" si="0"/>
        <v>-129.40892000000008</v>
      </c>
      <c r="L12" s="157"/>
      <c r="M12" s="154">
        <v>39.704912943457749</v>
      </c>
      <c r="N12" s="158"/>
      <c r="O12" s="159"/>
      <c r="P12" s="160"/>
      <c r="Q12" s="154">
        <f t="shared" si="1"/>
        <v>39.704912943457749</v>
      </c>
      <c r="R12" s="161">
        <f t="shared" si="2"/>
        <v>1026.4849200000001</v>
      </c>
      <c r="S12" s="161">
        <f t="shared" si="3"/>
        <v>983.25628383410583</v>
      </c>
      <c r="T12" s="156">
        <f t="shared" si="4"/>
        <v>-89.704007056542309</v>
      </c>
      <c r="U12" s="138"/>
      <c r="W12" s="162" t="str">
        <f t="shared" si="5"/>
        <v>2028-29</v>
      </c>
      <c r="X12" s="193">
        <f t="shared" si="6"/>
        <v>117.58100000000002</v>
      </c>
      <c r="Y12" s="164"/>
      <c r="Z12" s="164"/>
      <c r="AA12" s="164"/>
      <c r="AB12" s="164"/>
      <c r="AC12" s="164"/>
      <c r="AD12" s="164"/>
      <c r="AE12" s="165">
        <f>'RNG by Scenario'!U19</f>
        <v>0.82191780821917804</v>
      </c>
      <c r="AF12" s="164">
        <v>4.74</v>
      </c>
      <c r="AG12" s="164"/>
      <c r="AH12" s="164"/>
      <c r="AI12" s="162">
        <f>SUM(AF12:AH12)</f>
        <v>4.74</v>
      </c>
      <c r="AJ12" s="162">
        <v>30</v>
      </c>
      <c r="AK12" s="162">
        <v>15</v>
      </c>
      <c r="AL12" s="162"/>
      <c r="AM12" s="162">
        <v>43.5</v>
      </c>
      <c r="AN12" s="162"/>
      <c r="AO12" s="162"/>
      <c r="AP12" s="162"/>
      <c r="AQ12" s="162"/>
      <c r="AR12" s="162"/>
      <c r="AS12" s="162"/>
      <c r="AT12" s="162">
        <f t="shared" si="9"/>
        <v>43.5</v>
      </c>
      <c r="AU12" s="167"/>
      <c r="AV12" s="168">
        <v>43.228636165894244</v>
      </c>
      <c r="AW12" s="169"/>
      <c r="AX12" s="170"/>
      <c r="AZ12" s="171"/>
      <c r="BA12" s="129"/>
      <c r="BB12" s="155"/>
      <c r="BC12" s="161"/>
      <c r="BD12" s="155"/>
      <c r="BE12" s="150"/>
      <c r="BH12" s="129"/>
      <c r="BI12" s="129"/>
      <c r="BJ12" s="86"/>
    </row>
    <row r="13" spans="1:64" x14ac:dyDescent="0.25">
      <c r="A13" s="150"/>
      <c r="B13" s="16" t="s">
        <v>19</v>
      </c>
      <c r="C13" s="17"/>
      <c r="D13" s="151">
        <v>362.51900000000001</v>
      </c>
      <c r="E13" s="151">
        <f t="shared" si="7"/>
        <v>170.39099999999996</v>
      </c>
      <c r="F13" s="151">
        <v>447.05700000000002</v>
      </c>
      <c r="G13" s="152">
        <v>2.5</v>
      </c>
      <c r="H13" s="153">
        <v>85</v>
      </c>
      <c r="I13" s="154">
        <f t="shared" si="8"/>
        <v>897.07600000000002</v>
      </c>
      <c r="J13" s="155">
        <v>1035.2680499999999</v>
      </c>
      <c r="K13" s="156">
        <f t="shared" si="0"/>
        <v>-138.19204999999988</v>
      </c>
      <c r="L13" s="157"/>
      <c r="M13" s="154">
        <v>46.35392727602521</v>
      </c>
      <c r="N13" s="158"/>
      <c r="O13" s="159"/>
      <c r="P13" s="160"/>
      <c r="Q13" s="154">
        <f t="shared" si="1"/>
        <v>46.35392727602521</v>
      </c>
      <c r="R13" s="161">
        <f t="shared" si="2"/>
        <v>1035.2680499999999</v>
      </c>
      <c r="S13" s="161">
        <f t="shared" si="3"/>
        <v>978.45514167718341</v>
      </c>
      <c r="T13" s="156">
        <f t="shared" si="4"/>
        <v>-91.83812272397472</v>
      </c>
      <c r="U13" s="138"/>
      <c r="W13" s="162" t="str">
        <f t="shared" si="5"/>
        <v>2029-30</v>
      </c>
      <c r="X13" s="193">
        <f t="shared" si="6"/>
        <v>117.58100000000002</v>
      </c>
      <c r="Y13" s="164"/>
      <c r="Z13" s="164"/>
      <c r="AA13" s="164"/>
      <c r="AB13" s="164"/>
      <c r="AC13" s="164"/>
      <c r="AD13" s="164"/>
      <c r="AE13" s="165">
        <f>'RNG by Scenario'!U20</f>
        <v>1.095890410958904</v>
      </c>
      <c r="AF13" s="164">
        <v>4.74</v>
      </c>
      <c r="AG13" s="164"/>
      <c r="AH13" s="164"/>
      <c r="AI13" s="162">
        <f t="shared" ref="AI13:AI34" si="10">SUM(AF13:AH13)</f>
        <v>4.74</v>
      </c>
      <c r="AJ13" s="162">
        <v>30</v>
      </c>
      <c r="AK13" s="162">
        <v>15</v>
      </c>
      <c r="AL13" s="162"/>
      <c r="AM13" s="162">
        <v>43.5</v>
      </c>
      <c r="AN13" s="162"/>
      <c r="AO13" s="162"/>
      <c r="AP13" s="162"/>
      <c r="AQ13" s="162"/>
      <c r="AR13" s="162"/>
      <c r="AS13" s="162"/>
      <c r="AT13" s="162">
        <f t="shared" si="9"/>
        <v>43.5</v>
      </c>
      <c r="AU13" s="167"/>
      <c r="AV13" s="168">
        <v>56.81290832281649</v>
      </c>
      <c r="AW13" s="169"/>
      <c r="AX13" s="170"/>
      <c r="AZ13" s="171"/>
      <c r="BA13" s="129"/>
      <c r="BB13" s="155"/>
      <c r="BC13" s="161"/>
      <c r="BD13" s="155"/>
      <c r="BE13" s="150"/>
      <c r="BH13" s="129"/>
      <c r="BI13" s="129"/>
      <c r="BJ13" s="86"/>
    </row>
    <row r="14" spans="1:64" x14ac:dyDescent="0.25">
      <c r="A14" s="150"/>
      <c r="B14" s="16" t="s">
        <v>20</v>
      </c>
      <c r="C14" s="17"/>
      <c r="D14" s="151">
        <v>354.46300000000002</v>
      </c>
      <c r="E14" s="151">
        <f t="shared" si="7"/>
        <v>178.44699999999995</v>
      </c>
      <c r="F14" s="151">
        <v>447.05700000000002</v>
      </c>
      <c r="G14" s="152">
        <v>2.5</v>
      </c>
      <c r="H14" s="153">
        <v>85</v>
      </c>
      <c r="I14" s="154">
        <f t="shared" si="8"/>
        <v>889.02</v>
      </c>
      <c r="J14" s="155">
        <v>1043.3949500000001</v>
      </c>
      <c r="K14" s="156">
        <f t="shared" si="0"/>
        <v>-154.37495000000013</v>
      </c>
      <c r="L14" s="157"/>
      <c r="M14" s="154">
        <v>53.205362409376228</v>
      </c>
      <c r="N14" s="158"/>
      <c r="O14" s="159"/>
      <c r="P14" s="160"/>
      <c r="Q14" s="154">
        <f t="shared" si="1"/>
        <v>53.205362409376228</v>
      </c>
      <c r="R14" s="161">
        <f t="shared" si="2"/>
        <v>1043.3949500000001</v>
      </c>
      <c r="S14" s="161">
        <f t="shared" si="3"/>
        <v>976.37211214916283</v>
      </c>
      <c r="T14" s="156">
        <f t="shared" si="4"/>
        <v>-101.16958759062391</v>
      </c>
      <c r="U14" s="138"/>
      <c r="W14" s="162" t="str">
        <f t="shared" si="5"/>
        <v>2030-31</v>
      </c>
      <c r="X14" s="193">
        <f t="shared" si="6"/>
        <v>116.41700000000003</v>
      </c>
      <c r="Y14" s="164"/>
      <c r="Z14" s="164"/>
      <c r="AA14" s="164"/>
      <c r="AB14" s="164"/>
      <c r="AC14" s="164"/>
      <c r="AD14" s="164"/>
      <c r="AE14" s="165">
        <f>'RNG by Scenario'!U21</f>
        <v>1.095890410958904</v>
      </c>
      <c r="AF14" s="164">
        <v>4.74</v>
      </c>
      <c r="AG14" s="164">
        <v>4.74</v>
      </c>
      <c r="AH14" s="164"/>
      <c r="AI14" s="162">
        <f t="shared" si="10"/>
        <v>9.48</v>
      </c>
      <c r="AJ14" s="162">
        <v>30</v>
      </c>
      <c r="AK14" s="162">
        <v>15</v>
      </c>
      <c r="AL14" s="162"/>
      <c r="AM14" s="162">
        <v>43.5</v>
      </c>
      <c r="AN14" s="162">
        <v>9.2200000000000006</v>
      </c>
      <c r="AO14" s="162"/>
      <c r="AP14" s="162"/>
      <c r="AQ14" s="162"/>
      <c r="AR14" s="162"/>
      <c r="AS14" s="162"/>
      <c r="AT14" s="162">
        <f t="shared" si="9"/>
        <v>52.72</v>
      </c>
      <c r="AU14" s="167"/>
      <c r="AV14" s="168">
        <v>67.02283785083732</v>
      </c>
      <c r="AW14" s="169"/>
      <c r="AX14" s="170"/>
      <c r="AZ14" s="171"/>
      <c r="BA14" s="129"/>
      <c r="BB14" s="155"/>
      <c r="BC14" s="161"/>
      <c r="BD14" s="155"/>
      <c r="BE14" s="150"/>
      <c r="BH14" s="129"/>
      <c r="BI14" s="129"/>
      <c r="BJ14" s="86"/>
    </row>
    <row r="15" spans="1:64" x14ac:dyDescent="0.25">
      <c r="A15" s="150"/>
      <c r="B15" s="16" t="s">
        <v>21</v>
      </c>
      <c r="C15" s="17"/>
      <c r="D15" s="151">
        <v>354.46300000000002</v>
      </c>
      <c r="E15" s="151">
        <f t="shared" si="7"/>
        <v>178.44699999999995</v>
      </c>
      <c r="F15" s="151">
        <v>447.05700000000002</v>
      </c>
      <c r="G15" s="152">
        <v>2.5</v>
      </c>
      <c r="H15" s="153">
        <v>85</v>
      </c>
      <c r="I15" s="154">
        <f t="shared" si="8"/>
        <v>889.02</v>
      </c>
      <c r="J15" s="155">
        <v>1051.55927</v>
      </c>
      <c r="K15" s="156">
        <f t="shared" si="0"/>
        <v>-162.53926999999999</v>
      </c>
      <c r="L15" s="157"/>
      <c r="M15" s="154">
        <v>60.301475870693764</v>
      </c>
      <c r="N15" s="158"/>
      <c r="O15" s="159"/>
      <c r="P15" s="160"/>
      <c r="Q15" s="154">
        <f t="shared" si="1"/>
        <v>60.301475870693764</v>
      </c>
      <c r="R15" s="161">
        <f t="shared" si="2"/>
        <v>1051.55927</v>
      </c>
      <c r="S15" s="161">
        <f t="shared" si="3"/>
        <v>973.70936513247602</v>
      </c>
      <c r="T15" s="156">
        <f t="shared" si="4"/>
        <v>-102.23779412930617</v>
      </c>
      <c r="U15" s="138"/>
      <c r="W15" s="162" t="str">
        <f t="shared" si="5"/>
        <v>2031-32</v>
      </c>
      <c r="X15" s="193">
        <f t="shared" si="6"/>
        <v>116.41700000000003</v>
      </c>
      <c r="Y15" s="164"/>
      <c r="Z15" s="164"/>
      <c r="AA15" s="164"/>
      <c r="AB15" s="164"/>
      <c r="AC15" s="164"/>
      <c r="AD15" s="164"/>
      <c r="AE15" s="165">
        <f>'RNG by Scenario'!U22</f>
        <v>1.095890410958904</v>
      </c>
      <c r="AF15" s="164">
        <v>4.74</v>
      </c>
      <c r="AG15" s="164">
        <v>4.74</v>
      </c>
      <c r="AH15" s="164"/>
      <c r="AI15" s="162">
        <f t="shared" si="10"/>
        <v>9.48</v>
      </c>
      <c r="AJ15" s="162">
        <v>30</v>
      </c>
      <c r="AK15" s="162">
        <v>15</v>
      </c>
      <c r="AL15" s="162"/>
      <c r="AM15" s="162">
        <v>43.5</v>
      </c>
      <c r="AN15" s="162">
        <v>9.2200000000000006</v>
      </c>
      <c r="AO15" s="162"/>
      <c r="AP15" s="162"/>
      <c r="AQ15" s="162"/>
      <c r="AR15" s="162"/>
      <c r="AS15" s="162"/>
      <c r="AT15" s="162">
        <f t="shared" si="9"/>
        <v>52.72</v>
      </c>
      <c r="AU15" s="167"/>
      <c r="AV15" s="168">
        <v>77.849904867523904</v>
      </c>
      <c r="AW15" s="169"/>
      <c r="AX15" s="170"/>
      <c r="AZ15" s="171"/>
      <c r="BA15" s="129"/>
      <c r="BB15" s="155"/>
      <c r="BC15" s="161"/>
      <c r="BD15" s="155"/>
      <c r="BE15" s="150"/>
      <c r="BH15" s="129"/>
      <c r="BI15" s="129"/>
      <c r="BJ15" s="86"/>
    </row>
    <row r="16" spans="1:64" x14ac:dyDescent="0.25">
      <c r="A16" s="150"/>
      <c r="B16" s="16" t="s">
        <v>22</v>
      </c>
      <c r="C16" s="17"/>
      <c r="D16" s="151">
        <v>353.303</v>
      </c>
      <c r="E16" s="151">
        <f t="shared" si="7"/>
        <v>179.60699999999997</v>
      </c>
      <c r="F16" s="151">
        <v>447.05700000000002</v>
      </c>
      <c r="G16" s="152">
        <v>2.5</v>
      </c>
      <c r="H16" s="153">
        <v>85</v>
      </c>
      <c r="I16" s="154">
        <f t="shared" si="8"/>
        <v>887.86</v>
      </c>
      <c r="J16" s="155">
        <v>1058.63858</v>
      </c>
      <c r="K16" s="156">
        <f t="shared" si="0"/>
        <v>-170.77858000000003</v>
      </c>
      <c r="L16" s="157"/>
      <c r="M16" s="154">
        <v>64.697841299247429</v>
      </c>
      <c r="N16" s="158"/>
      <c r="O16" s="159"/>
      <c r="P16" s="160"/>
      <c r="Q16" s="154">
        <f t="shared" si="1"/>
        <v>64.697841299247429</v>
      </c>
      <c r="R16" s="161">
        <f t="shared" si="2"/>
        <v>1058.63858</v>
      </c>
      <c r="S16" s="161">
        <f t="shared" si="3"/>
        <v>963.33229104754253</v>
      </c>
      <c r="T16" s="156">
        <f t="shared" si="4"/>
        <v>-106.08073870075259</v>
      </c>
      <c r="U16" s="138"/>
      <c r="W16" s="162" t="str">
        <f t="shared" si="5"/>
        <v>2032-33</v>
      </c>
      <c r="X16" s="193">
        <f t="shared" si="6"/>
        <v>117.577</v>
      </c>
      <c r="Y16" s="164"/>
      <c r="Z16" s="164"/>
      <c r="AA16" s="164"/>
      <c r="AB16" s="164"/>
      <c r="AC16" s="164"/>
      <c r="AD16" s="164"/>
      <c r="AE16" s="165">
        <f>'RNG by Scenario'!U23</f>
        <v>1.095890410958904</v>
      </c>
      <c r="AF16" s="164">
        <v>4.74</v>
      </c>
      <c r="AG16" s="164">
        <v>4.74</v>
      </c>
      <c r="AH16" s="164">
        <v>4.74</v>
      </c>
      <c r="AI16" s="162">
        <f t="shared" si="10"/>
        <v>14.22</v>
      </c>
      <c r="AJ16" s="162">
        <v>30</v>
      </c>
      <c r="AK16" s="162">
        <v>15</v>
      </c>
      <c r="AL16" s="162"/>
      <c r="AM16" s="162">
        <v>43.5</v>
      </c>
      <c r="AN16" s="162">
        <v>9.2200000000000006</v>
      </c>
      <c r="AO16" s="162"/>
      <c r="AP16" s="162"/>
      <c r="AQ16" s="162"/>
      <c r="AR16" s="162"/>
      <c r="AS16" s="162"/>
      <c r="AT16" s="162">
        <f t="shared" si="9"/>
        <v>52.72</v>
      </c>
      <c r="AU16" s="167"/>
      <c r="AV16" s="168">
        <v>95.306288952457493</v>
      </c>
      <c r="AW16" s="169"/>
      <c r="AX16" s="170"/>
      <c r="AZ16" s="171"/>
      <c r="BA16" s="129"/>
      <c r="BB16" s="155"/>
      <c r="BC16" s="161"/>
      <c r="BD16" s="155"/>
      <c r="BE16" s="150"/>
      <c r="BH16" s="129"/>
      <c r="BI16" s="129"/>
      <c r="BJ16" s="86"/>
    </row>
    <row r="17" spans="1:62" x14ac:dyDescent="0.25">
      <c r="A17" s="150"/>
      <c r="B17" s="16" t="s">
        <v>23</v>
      </c>
      <c r="C17" s="17"/>
      <c r="D17" s="151">
        <v>277.36700000000002</v>
      </c>
      <c r="E17" s="151">
        <f t="shared" si="7"/>
        <v>255.54299999999995</v>
      </c>
      <c r="F17" s="151">
        <v>447.05700000000002</v>
      </c>
      <c r="G17" s="152">
        <v>2.5</v>
      </c>
      <c r="H17" s="153">
        <v>85</v>
      </c>
      <c r="I17" s="154">
        <f t="shared" si="8"/>
        <v>811.92399999999998</v>
      </c>
      <c r="J17" s="155">
        <v>1067.06105</v>
      </c>
      <c r="K17" s="156">
        <f t="shared" si="0"/>
        <v>-255.13705000000004</v>
      </c>
      <c r="L17" s="157"/>
      <c r="M17" s="154">
        <v>69.270096037161764</v>
      </c>
      <c r="N17" s="158"/>
      <c r="O17" s="159"/>
      <c r="P17" s="160"/>
      <c r="Q17" s="154">
        <f t="shared" si="1"/>
        <v>69.270096037161764</v>
      </c>
      <c r="R17" s="161">
        <f t="shared" si="2"/>
        <v>1067.06105</v>
      </c>
      <c r="S17" s="161">
        <f t="shared" si="3"/>
        <v>960.42540246052874</v>
      </c>
      <c r="T17" s="156">
        <f t="shared" si="4"/>
        <v>-185.86695396283824</v>
      </c>
      <c r="U17" s="138"/>
      <c r="W17" s="162" t="str">
        <f t="shared" si="5"/>
        <v>2033-34</v>
      </c>
      <c r="X17" s="193">
        <f t="shared" si="6"/>
        <v>117.733</v>
      </c>
      <c r="Y17" s="164"/>
      <c r="Z17" s="164"/>
      <c r="AA17" s="164"/>
      <c r="AB17" s="164"/>
      <c r="AC17" s="164"/>
      <c r="AD17" s="164"/>
      <c r="AE17" s="165">
        <f>'RNG by Scenario'!U24</f>
        <v>1.3698630136986301</v>
      </c>
      <c r="AF17" s="164">
        <v>4.74</v>
      </c>
      <c r="AG17" s="164">
        <v>4.74</v>
      </c>
      <c r="AH17" s="164">
        <v>4.74</v>
      </c>
      <c r="AI17" s="162">
        <f t="shared" si="10"/>
        <v>14.22</v>
      </c>
      <c r="AJ17" s="162">
        <v>30</v>
      </c>
      <c r="AK17" s="162">
        <v>15</v>
      </c>
      <c r="AL17" s="162"/>
      <c r="AM17" s="162">
        <v>43.5</v>
      </c>
      <c r="AN17" s="162">
        <v>9.2200000000000006</v>
      </c>
      <c r="AO17" s="162"/>
      <c r="AP17" s="162"/>
      <c r="AQ17" s="162"/>
      <c r="AR17" s="162"/>
      <c r="AS17" s="194">
        <v>75.78</v>
      </c>
      <c r="AT17" s="162">
        <f t="shared" si="9"/>
        <v>128.5</v>
      </c>
      <c r="AU17" s="167"/>
      <c r="AV17" s="168">
        <v>106.63564753947128</v>
      </c>
      <c r="AW17" s="169"/>
      <c r="AX17" s="170"/>
      <c r="AZ17" s="171"/>
      <c r="BA17" s="129"/>
      <c r="BB17" s="155"/>
      <c r="BC17" s="161"/>
      <c r="BD17" s="155"/>
      <c r="BE17" s="150"/>
      <c r="BH17" s="129"/>
      <c r="BI17" s="129"/>
      <c r="BJ17" s="86"/>
    </row>
    <row r="18" spans="1:62" x14ac:dyDescent="0.25">
      <c r="A18" s="150"/>
      <c r="B18" s="16" t="s">
        <v>24</v>
      </c>
      <c r="C18" s="17"/>
      <c r="D18" s="151">
        <v>277.36700000000002</v>
      </c>
      <c r="E18" s="151">
        <f t="shared" si="7"/>
        <v>255.54299999999995</v>
      </c>
      <c r="F18" s="151">
        <v>447.05700000000002</v>
      </c>
      <c r="G18" s="152">
        <v>2.5</v>
      </c>
      <c r="H18" s="153">
        <v>85</v>
      </c>
      <c r="I18" s="154">
        <f t="shared" si="8"/>
        <v>811.92399999999998</v>
      </c>
      <c r="J18" s="155">
        <v>1074.4459299999999</v>
      </c>
      <c r="K18" s="156">
        <f t="shared" si="0"/>
        <v>-262.52192999999988</v>
      </c>
      <c r="L18" s="157"/>
      <c r="M18" s="154">
        <v>73.961063497843298</v>
      </c>
      <c r="N18" s="158"/>
      <c r="O18" s="159"/>
      <c r="P18" s="160"/>
      <c r="Q18" s="154">
        <f t="shared" si="1"/>
        <v>73.961063497843298</v>
      </c>
      <c r="R18" s="161">
        <f t="shared" si="2"/>
        <v>1074.4459299999999</v>
      </c>
      <c r="S18" s="161">
        <f t="shared" si="3"/>
        <v>962.67037647625648</v>
      </c>
      <c r="T18" s="156">
        <f t="shared" si="4"/>
        <v>-188.56086650215661</v>
      </c>
      <c r="U18" s="138"/>
      <c r="W18" s="162" t="str">
        <f t="shared" si="5"/>
        <v>2034-35</v>
      </c>
      <c r="X18" s="193">
        <f t="shared" si="6"/>
        <v>117.733</v>
      </c>
      <c r="Y18" s="164"/>
      <c r="Z18" s="164"/>
      <c r="AA18" s="164"/>
      <c r="AB18" s="164"/>
      <c r="AC18" s="164"/>
      <c r="AD18" s="164"/>
      <c r="AE18" s="165">
        <f>'RNG by Scenario'!U25</f>
        <v>1.3698630136986301</v>
      </c>
      <c r="AF18" s="164">
        <v>4.74</v>
      </c>
      <c r="AG18" s="164">
        <v>4.74</v>
      </c>
      <c r="AH18" s="164">
        <v>4.74</v>
      </c>
      <c r="AI18" s="162">
        <f t="shared" si="10"/>
        <v>14.22</v>
      </c>
      <c r="AJ18" s="162">
        <v>30</v>
      </c>
      <c r="AK18" s="162">
        <v>15</v>
      </c>
      <c r="AL18" s="162"/>
      <c r="AM18" s="162">
        <v>43.5</v>
      </c>
      <c r="AN18" s="162">
        <v>9.2200000000000006</v>
      </c>
      <c r="AO18" s="162"/>
      <c r="AP18" s="162"/>
      <c r="AQ18" s="162"/>
      <c r="AR18" s="162"/>
      <c r="AS18" s="162">
        <v>75.78</v>
      </c>
      <c r="AT18" s="162">
        <f t="shared" si="9"/>
        <v>128.5</v>
      </c>
      <c r="AU18" s="167"/>
      <c r="AV18" s="168">
        <v>111.77555352374335</v>
      </c>
      <c r="AW18" s="169"/>
      <c r="AX18" s="170"/>
      <c r="AZ18" s="171"/>
      <c r="BA18" s="129"/>
      <c r="BB18" s="155"/>
      <c r="BC18" s="161"/>
      <c r="BD18" s="155"/>
      <c r="BE18" s="150"/>
      <c r="BG18" s="129"/>
      <c r="BH18" s="129"/>
      <c r="BI18" s="129"/>
      <c r="BJ18" s="86"/>
    </row>
    <row r="19" spans="1:62" x14ac:dyDescent="0.25">
      <c r="A19" s="150"/>
      <c r="B19" s="16" t="s">
        <v>25</v>
      </c>
      <c r="C19" s="17"/>
      <c r="D19" s="151">
        <v>277.36700000000002</v>
      </c>
      <c r="E19" s="151">
        <f t="shared" si="7"/>
        <v>255.54299999999995</v>
      </c>
      <c r="F19" s="151">
        <v>447.05700000000002</v>
      </c>
      <c r="G19" s="152">
        <v>2.5</v>
      </c>
      <c r="H19" s="153">
        <v>85</v>
      </c>
      <c r="I19" s="154">
        <f t="shared" si="8"/>
        <v>811.92399999999998</v>
      </c>
      <c r="J19" s="155">
        <v>1081.79108</v>
      </c>
      <c r="K19" s="156">
        <f t="shared" si="0"/>
        <v>-269.86707999999999</v>
      </c>
      <c r="L19" s="157"/>
      <c r="M19" s="154">
        <v>78.737891361682856</v>
      </c>
      <c r="N19" s="158"/>
      <c r="O19" s="159"/>
      <c r="P19" s="160"/>
      <c r="Q19" s="154">
        <f t="shared" si="1"/>
        <v>78.737891361682856</v>
      </c>
      <c r="R19" s="161">
        <f t="shared" si="2"/>
        <v>1081.79108</v>
      </c>
      <c r="S19" s="161">
        <f t="shared" si="3"/>
        <v>965.14427885906082</v>
      </c>
      <c r="T19" s="156">
        <f t="shared" si="4"/>
        <v>-191.12918863831715</v>
      </c>
      <c r="U19" s="138"/>
      <c r="W19" s="162" t="str">
        <f t="shared" si="5"/>
        <v>2035-36</v>
      </c>
      <c r="X19" s="193">
        <f t="shared" si="6"/>
        <v>117.733</v>
      </c>
      <c r="Y19" s="164"/>
      <c r="Z19" s="164"/>
      <c r="AA19" s="164"/>
      <c r="AB19" s="164"/>
      <c r="AC19" s="164"/>
      <c r="AD19" s="164"/>
      <c r="AE19" s="165">
        <f>'RNG by Scenario'!U26</f>
        <v>1.3698630136986301</v>
      </c>
      <c r="AF19" s="164">
        <v>4.74</v>
      </c>
      <c r="AG19" s="164">
        <v>4.74</v>
      </c>
      <c r="AH19" s="164">
        <v>4.74</v>
      </c>
      <c r="AI19" s="162">
        <f t="shared" si="10"/>
        <v>14.22</v>
      </c>
      <c r="AJ19" s="162">
        <v>30</v>
      </c>
      <c r="AK19" s="162">
        <v>15</v>
      </c>
      <c r="AL19" s="162"/>
      <c r="AM19" s="162">
        <v>43.5</v>
      </c>
      <c r="AN19" s="162">
        <v>9.2200000000000006</v>
      </c>
      <c r="AO19" s="162"/>
      <c r="AP19" s="162"/>
      <c r="AQ19" s="162"/>
      <c r="AR19" s="162"/>
      <c r="AS19" s="162">
        <v>75.78</v>
      </c>
      <c r="AT19" s="162">
        <f t="shared" si="9"/>
        <v>128.5</v>
      </c>
      <c r="AU19" s="167"/>
      <c r="AV19" s="168">
        <v>116.6468011409391</v>
      </c>
      <c r="AW19" s="169"/>
      <c r="AX19" s="170"/>
      <c r="BA19" s="129"/>
      <c r="BB19" s="155"/>
      <c r="BC19" s="161"/>
      <c r="BD19" s="155"/>
      <c r="BE19" s="150"/>
      <c r="BG19" s="129"/>
      <c r="BH19" s="129"/>
      <c r="BI19" s="129"/>
      <c r="BJ19" s="86"/>
    </row>
    <row r="20" spans="1:62" x14ac:dyDescent="0.25">
      <c r="A20" s="150"/>
      <c r="B20" s="16" t="s">
        <v>26</v>
      </c>
      <c r="C20" s="17"/>
      <c r="D20" s="151">
        <v>277.36700000000002</v>
      </c>
      <c r="E20" s="151">
        <f t="shared" si="7"/>
        <v>255.54299999999995</v>
      </c>
      <c r="F20" s="151">
        <v>447.05700000000002</v>
      </c>
      <c r="G20" s="152">
        <v>2.5</v>
      </c>
      <c r="H20" s="153">
        <v>85</v>
      </c>
      <c r="I20" s="154">
        <f t="shared" si="8"/>
        <v>811.92399999999998</v>
      </c>
      <c r="J20" s="155">
        <v>1088.3149900000001</v>
      </c>
      <c r="K20" s="156">
        <f t="shared" si="0"/>
        <v>-276.3909900000001</v>
      </c>
      <c r="L20" s="157"/>
      <c r="M20" s="154">
        <v>83.436153129403692</v>
      </c>
      <c r="N20" s="158"/>
      <c r="O20" s="159"/>
      <c r="P20" s="160"/>
      <c r="Q20" s="154">
        <f t="shared" si="1"/>
        <v>83.436153129403692</v>
      </c>
      <c r="R20" s="161">
        <f t="shared" si="2"/>
        <v>1088.3149900000001</v>
      </c>
      <c r="S20" s="161">
        <f t="shared" si="3"/>
        <v>966.83757744121033</v>
      </c>
      <c r="T20" s="156">
        <f t="shared" si="4"/>
        <v>-192.95483687059641</v>
      </c>
      <c r="U20" s="138"/>
      <c r="W20" s="162" t="str">
        <f t="shared" si="5"/>
        <v>2036-37</v>
      </c>
      <c r="X20" s="193">
        <f t="shared" si="6"/>
        <v>117.733</v>
      </c>
      <c r="Y20" s="164"/>
      <c r="Z20" s="164"/>
      <c r="AA20" s="164"/>
      <c r="AB20" s="164"/>
      <c r="AC20" s="164"/>
      <c r="AD20" s="164"/>
      <c r="AE20" s="165">
        <f>'RNG by Scenario'!U27</f>
        <v>1.3698630136986301</v>
      </c>
      <c r="AF20" s="164">
        <v>4.74</v>
      </c>
      <c r="AG20" s="164">
        <v>4.74</v>
      </c>
      <c r="AH20" s="164">
        <v>4.74</v>
      </c>
      <c r="AI20" s="162">
        <f t="shared" si="10"/>
        <v>14.22</v>
      </c>
      <c r="AJ20" s="162">
        <v>30</v>
      </c>
      <c r="AK20" s="162">
        <v>15</v>
      </c>
      <c r="AL20" s="162"/>
      <c r="AM20" s="162">
        <v>43.5</v>
      </c>
      <c r="AN20" s="162">
        <v>9.2200000000000006</v>
      </c>
      <c r="AO20" s="162"/>
      <c r="AP20" s="162"/>
      <c r="AQ20" s="162"/>
      <c r="AR20" s="162"/>
      <c r="AS20" s="162">
        <v>75.78</v>
      </c>
      <c r="AT20" s="162">
        <f t="shared" si="9"/>
        <v>128.5</v>
      </c>
      <c r="AU20" s="167"/>
      <c r="AV20" s="168">
        <v>121.47741255878978</v>
      </c>
      <c r="AW20" s="169"/>
      <c r="AX20" s="170"/>
      <c r="BA20" s="129"/>
      <c r="BB20" s="155"/>
      <c r="BC20" s="161"/>
      <c r="BD20" s="155"/>
      <c r="BE20" s="150"/>
      <c r="BG20" s="129"/>
      <c r="BH20" s="129"/>
      <c r="BI20" s="129"/>
      <c r="BJ20" s="86"/>
    </row>
    <row r="21" spans="1:62" x14ac:dyDescent="0.25">
      <c r="A21" s="150"/>
      <c r="B21" s="16" t="s">
        <v>27</v>
      </c>
      <c r="C21" s="17"/>
      <c r="D21" s="151">
        <v>277.36700000000002</v>
      </c>
      <c r="E21" s="151">
        <f t="shared" si="7"/>
        <v>255.54299999999995</v>
      </c>
      <c r="F21" s="151">
        <v>447.05700000000002</v>
      </c>
      <c r="G21" s="152">
        <v>2.5</v>
      </c>
      <c r="H21" s="153">
        <v>85</v>
      </c>
      <c r="I21" s="154">
        <f t="shared" si="8"/>
        <v>811.92399999999998</v>
      </c>
      <c r="J21" s="155">
        <v>1096.5153700000001</v>
      </c>
      <c r="K21" s="156">
        <f t="shared" si="0"/>
        <v>-284.5913700000001</v>
      </c>
      <c r="L21" s="157"/>
      <c r="M21" s="154">
        <v>88.182181166437161</v>
      </c>
      <c r="N21" s="158"/>
      <c r="O21" s="159"/>
      <c r="P21" s="160"/>
      <c r="Q21" s="154">
        <f>SUM(M21:P21)</f>
        <v>88.182181166437161</v>
      </c>
      <c r="R21" s="161">
        <f t="shared" si="2"/>
        <v>1096.5153700000001</v>
      </c>
      <c r="S21" s="161">
        <f t="shared" si="3"/>
        <v>970.09132717527439</v>
      </c>
      <c r="T21" s="156">
        <f t="shared" si="4"/>
        <v>-196.40918883356289</v>
      </c>
      <c r="U21" s="138"/>
      <c r="W21" s="162" t="str">
        <f t="shared" si="5"/>
        <v>2037-38</v>
      </c>
      <c r="X21" s="193">
        <f t="shared" si="6"/>
        <v>117.733</v>
      </c>
      <c r="Y21" s="164"/>
      <c r="Z21" s="164"/>
      <c r="AA21" s="164"/>
      <c r="AB21" s="164"/>
      <c r="AC21" s="164"/>
      <c r="AD21" s="164"/>
      <c r="AE21" s="165">
        <f>'RNG by Scenario'!U28</f>
        <v>1.6438356164383561</v>
      </c>
      <c r="AF21" s="164">
        <v>4.74</v>
      </c>
      <c r="AG21" s="164">
        <v>4.74</v>
      </c>
      <c r="AH21" s="164">
        <v>4.74</v>
      </c>
      <c r="AI21" s="162">
        <f t="shared" si="10"/>
        <v>14.22</v>
      </c>
      <c r="AJ21" s="162">
        <v>30</v>
      </c>
      <c r="AK21" s="162">
        <v>15</v>
      </c>
      <c r="AL21" s="162"/>
      <c r="AM21" s="162">
        <v>43.5</v>
      </c>
      <c r="AN21" s="162">
        <v>9.2200000000000006</v>
      </c>
      <c r="AO21" s="162"/>
      <c r="AP21" s="162"/>
      <c r="AQ21" s="162"/>
      <c r="AR21" s="162"/>
      <c r="AS21" s="162">
        <v>75.78</v>
      </c>
      <c r="AT21" s="162">
        <f t="shared" si="9"/>
        <v>128.5</v>
      </c>
      <c r="AU21" s="167"/>
      <c r="AV21" s="168">
        <v>126.42404282472565</v>
      </c>
      <c r="AW21" s="169"/>
      <c r="AX21" s="170"/>
      <c r="BA21" s="129"/>
      <c r="BB21" s="155"/>
      <c r="BC21" s="161"/>
      <c r="BD21" s="155"/>
      <c r="BE21" s="150"/>
      <c r="BG21" s="129"/>
      <c r="BH21" s="129"/>
      <c r="BI21" s="129"/>
      <c r="BJ21" s="86"/>
    </row>
    <row r="22" spans="1:62" x14ac:dyDescent="0.25">
      <c r="A22" s="150"/>
      <c r="B22" s="16" t="s">
        <v>28</v>
      </c>
      <c r="C22" s="17"/>
      <c r="D22" s="151">
        <v>277.36700000000002</v>
      </c>
      <c r="E22" s="151">
        <f t="shared" si="7"/>
        <v>255.54299999999995</v>
      </c>
      <c r="F22" s="151">
        <v>447.05700000000002</v>
      </c>
      <c r="G22" s="152">
        <v>2.5</v>
      </c>
      <c r="H22" s="153">
        <v>85</v>
      </c>
      <c r="I22" s="154">
        <f t="shared" si="8"/>
        <v>811.92399999999998</v>
      </c>
      <c r="J22" s="155">
        <v>1104.03051</v>
      </c>
      <c r="K22" s="156">
        <f t="shared" si="0"/>
        <v>-292.10651000000007</v>
      </c>
      <c r="L22" s="157"/>
      <c r="M22" s="154">
        <v>92.929797918278652</v>
      </c>
      <c r="N22" s="158"/>
      <c r="O22" s="159"/>
      <c r="P22" s="160"/>
      <c r="Q22" s="154">
        <f>SUM(M22:P22)</f>
        <v>92.929797918278652</v>
      </c>
      <c r="R22" s="161">
        <f t="shared" si="2"/>
        <v>1104.03051</v>
      </c>
      <c r="S22" s="161">
        <f t="shared" si="3"/>
        <v>971.8279827434352</v>
      </c>
      <c r="T22" s="156">
        <f t="shared" si="4"/>
        <v>-199.17671208172146</v>
      </c>
      <c r="U22" s="138"/>
      <c r="W22" s="162" t="str">
        <f t="shared" si="5"/>
        <v>2038-39</v>
      </c>
      <c r="X22" s="193">
        <f t="shared" si="6"/>
        <v>117.733</v>
      </c>
      <c r="Y22" s="164"/>
      <c r="Z22" s="164"/>
      <c r="AA22" s="164"/>
      <c r="AB22" s="164"/>
      <c r="AC22" s="164"/>
      <c r="AD22" s="164"/>
      <c r="AE22" s="165">
        <f>'RNG by Scenario'!V30</f>
        <v>1.6438356164383561</v>
      </c>
      <c r="AF22" s="164">
        <v>4.74</v>
      </c>
      <c r="AG22" s="164">
        <v>4.74</v>
      </c>
      <c r="AH22" s="164">
        <v>4.74</v>
      </c>
      <c r="AI22" s="162">
        <f t="shared" si="10"/>
        <v>14.22</v>
      </c>
      <c r="AJ22" s="162">
        <v>30</v>
      </c>
      <c r="AK22" s="162">
        <v>15</v>
      </c>
      <c r="AL22" s="162"/>
      <c r="AM22" s="162">
        <v>43.5</v>
      </c>
      <c r="AN22" s="162">
        <v>9.2200000000000006</v>
      </c>
      <c r="AO22" s="162"/>
      <c r="AP22" s="162"/>
      <c r="AQ22" s="162"/>
      <c r="AR22" s="162"/>
      <c r="AS22" s="162">
        <v>75.78</v>
      </c>
      <c r="AT22" s="162">
        <f t="shared" si="9"/>
        <v>128.5</v>
      </c>
      <c r="AU22" s="167"/>
      <c r="AV22" s="168">
        <v>132.20252725656488</v>
      </c>
      <c r="AW22" s="169"/>
      <c r="AX22" s="170"/>
      <c r="BA22" s="129"/>
      <c r="BB22" s="155"/>
      <c r="BC22" s="161"/>
      <c r="BD22" s="155"/>
      <c r="BE22" s="150"/>
      <c r="BG22" s="129"/>
      <c r="BH22" s="129"/>
      <c r="BI22" s="129"/>
      <c r="BJ22" s="86"/>
    </row>
    <row r="23" spans="1:62" x14ac:dyDescent="0.25">
      <c r="A23" s="150"/>
      <c r="B23" s="16" t="s">
        <v>29</v>
      </c>
      <c r="C23" s="17"/>
      <c r="D23" s="151">
        <v>277.36700000000002</v>
      </c>
      <c r="E23" s="151">
        <f t="shared" si="7"/>
        <v>255.54299999999995</v>
      </c>
      <c r="F23" s="151">
        <v>447.05700000000002</v>
      </c>
      <c r="G23" s="152">
        <v>2.5</v>
      </c>
      <c r="H23" s="153">
        <v>85</v>
      </c>
      <c r="I23" s="154">
        <f t="shared" si="8"/>
        <v>811.92399999999998</v>
      </c>
      <c r="J23" s="155">
        <v>1111.41419</v>
      </c>
      <c r="K23" s="156">
        <f t="shared" si="0"/>
        <v>-299.49018999999998</v>
      </c>
      <c r="L23" s="157"/>
      <c r="M23" s="154">
        <v>97.670053136093202</v>
      </c>
      <c r="N23" s="158"/>
      <c r="O23" s="159"/>
      <c r="P23" s="160"/>
      <c r="Q23" s="154">
        <f>SUM(M23:P23)</f>
        <v>97.670053136093202</v>
      </c>
      <c r="R23" s="161">
        <f t="shared" si="2"/>
        <v>1111.41419</v>
      </c>
      <c r="S23" s="161">
        <f t="shared" si="3"/>
        <v>973.78818000194838</v>
      </c>
      <c r="T23" s="156">
        <f t="shared" si="4"/>
        <v>-201.82013686390678</v>
      </c>
      <c r="U23" s="138"/>
      <c r="W23" s="162" t="str">
        <f t="shared" si="5"/>
        <v>2039-40</v>
      </c>
      <c r="X23" s="193">
        <f t="shared" si="6"/>
        <v>117.733</v>
      </c>
      <c r="Y23" s="164"/>
      <c r="Z23" s="164"/>
      <c r="AA23" s="164"/>
      <c r="AB23" s="164"/>
      <c r="AC23" s="164"/>
      <c r="AD23" s="164"/>
      <c r="AE23" s="165">
        <f>'RNG by Scenario'!V31</f>
        <v>1.6438356164383561</v>
      </c>
      <c r="AF23" s="164">
        <v>4.74</v>
      </c>
      <c r="AG23" s="164">
        <v>4.74</v>
      </c>
      <c r="AH23" s="164">
        <v>4.74</v>
      </c>
      <c r="AI23" s="162">
        <f t="shared" si="10"/>
        <v>14.22</v>
      </c>
      <c r="AJ23" s="162">
        <v>30</v>
      </c>
      <c r="AK23" s="162">
        <v>15</v>
      </c>
      <c r="AL23" s="162"/>
      <c r="AM23" s="162">
        <v>43.5</v>
      </c>
      <c r="AN23" s="162">
        <v>9.2200000000000006</v>
      </c>
      <c r="AO23" s="162"/>
      <c r="AP23" s="162"/>
      <c r="AQ23" s="162"/>
      <c r="AR23" s="162"/>
      <c r="AS23" s="162">
        <v>75.78</v>
      </c>
      <c r="AT23" s="162">
        <f t="shared" si="9"/>
        <v>128.5</v>
      </c>
      <c r="AU23" s="167"/>
      <c r="AV23" s="168">
        <v>137.62600999805153</v>
      </c>
      <c r="AW23" s="169"/>
      <c r="AX23" s="170"/>
      <c r="BA23" s="129"/>
      <c r="BB23" s="155"/>
      <c r="BC23" s="161"/>
      <c r="BD23" s="155"/>
      <c r="BE23" s="150"/>
      <c r="BG23" s="129"/>
      <c r="BH23" s="129"/>
      <c r="BI23" s="129"/>
      <c r="BJ23" s="86"/>
    </row>
    <row r="24" spans="1:62" x14ac:dyDescent="0.25">
      <c r="A24" s="150"/>
      <c r="B24" s="16" t="s">
        <v>30</v>
      </c>
      <c r="C24" s="17"/>
      <c r="D24" s="151">
        <v>277.36700000000002</v>
      </c>
      <c r="E24" s="151">
        <f t="shared" si="7"/>
        <v>255.54299999999995</v>
      </c>
      <c r="F24" s="151">
        <v>447.05700000000002</v>
      </c>
      <c r="G24" s="152">
        <v>2.5</v>
      </c>
      <c r="H24" s="153">
        <v>85</v>
      </c>
      <c r="I24" s="154">
        <f t="shared" si="8"/>
        <v>811.92399999999998</v>
      </c>
      <c r="J24" s="155">
        <v>1117.6881399999997</v>
      </c>
      <c r="K24" s="156">
        <f t="shared" si="0"/>
        <v>-305.76413999999977</v>
      </c>
      <c r="L24" s="157"/>
      <c r="M24" s="154">
        <v>102.37590959050084</v>
      </c>
      <c r="N24" s="158"/>
      <c r="O24" s="159"/>
      <c r="P24" s="160"/>
      <c r="Q24" s="154">
        <f>SUM(M24:P24)</f>
        <v>102.37590959050084</v>
      </c>
      <c r="R24" s="161">
        <f t="shared" si="2"/>
        <v>1117.6881399999997</v>
      </c>
      <c r="S24" s="161">
        <f t="shared" si="3"/>
        <v>973.98145896515007</v>
      </c>
      <c r="T24" s="156">
        <f t="shared" si="4"/>
        <v>-203.38823040949887</v>
      </c>
      <c r="U24" s="138"/>
      <c r="W24" s="162" t="str">
        <f t="shared" si="5"/>
        <v>2040-41</v>
      </c>
      <c r="X24" s="193">
        <f t="shared" si="6"/>
        <v>117.733</v>
      </c>
      <c r="Y24" s="164"/>
      <c r="Z24" s="164"/>
      <c r="AA24" s="202">
        <f>'RNG by Scenario'!R31</f>
        <v>8.2191780821917817</v>
      </c>
      <c r="AB24" s="202"/>
      <c r="AC24" s="202"/>
      <c r="AD24" s="202">
        <f>'RNG by Scenario'!U31</f>
        <v>21.917808219178081</v>
      </c>
      <c r="AE24" s="165">
        <f>'RNG by Scenario'!V32</f>
        <v>1.6438356164383561</v>
      </c>
      <c r="AF24" s="164">
        <v>4.74</v>
      </c>
      <c r="AG24" s="164">
        <v>4.74</v>
      </c>
      <c r="AH24" s="164">
        <v>4.74</v>
      </c>
      <c r="AI24" s="162">
        <f t="shared" si="10"/>
        <v>14.22</v>
      </c>
      <c r="AJ24" s="162">
        <v>30</v>
      </c>
      <c r="AK24" s="162">
        <v>15</v>
      </c>
      <c r="AL24" s="162"/>
      <c r="AM24" s="162">
        <v>43.5</v>
      </c>
      <c r="AN24" s="162">
        <v>9.2200000000000006</v>
      </c>
      <c r="AO24" s="162"/>
      <c r="AP24" s="162"/>
      <c r="AQ24" s="162"/>
      <c r="AR24" s="162"/>
      <c r="AS24" s="162">
        <v>75.78</v>
      </c>
      <c r="AT24" s="162">
        <f t="shared" si="9"/>
        <v>128.5</v>
      </c>
      <c r="AU24" s="167"/>
      <c r="AV24" s="168">
        <v>143.70668103484974</v>
      </c>
      <c r="AW24" s="169"/>
      <c r="AX24" s="170"/>
      <c r="BA24" s="129"/>
      <c r="BB24" s="155"/>
      <c r="BC24" s="161"/>
      <c r="BD24" s="155"/>
      <c r="BE24" s="150"/>
      <c r="BI24" s="129"/>
      <c r="BJ24" s="86"/>
    </row>
    <row r="25" spans="1:62" x14ac:dyDescent="0.25">
      <c r="A25" s="150"/>
      <c r="B25" s="16" t="s">
        <v>34</v>
      </c>
      <c r="C25" s="17"/>
      <c r="D25" s="151">
        <v>277.36700000000002</v>
      </c>
      <c r="E25" s="151">
        <f t="shared" si="7"/>
        <v>255.54299999999995</v>
      </c>
      <c r="F25" s="151">
        <v>447.05700000000002</v>
      </c>
      <c r="G25" s="152">
        <v>2.5</v>
      </c>
      <c r="H25" s="153">
        <v>85</v>
      </c>
      <c r="I25" s="154">
        <f t="shared" si="8"/>
        <v>811.92399999999998</v>
      </c>
      <c r="J25" s="155">
        <v>1125.7561599999999</v>
      </c>
      <c r="K25" s="156">
        <f>I25-J25</f>
        <v>-313.83215999999993</v>
      </c>
      <c r="L25" s="157"/>
      <c r="M25" s="154">
        <v>106.95842847332402</v>
      </c>
      <c r="N25" s="158"/>
      <c r="O25" s="159"/>
      <c r="P25" s="160"/>
      <c r="Q25" s="154">
        <f>SUM(M25:P25)</f>
        <v>106.95842847332402</v>
      </c>
      <c r="R25" s="161">
        <f>J25</f>
        <v>1125.7561599999999</v>
      </c>
      <c r="S25" s="161">
        <f t="shared" si="3"/>
        <v>978.28925790942117</v>
      </c>
      <c r="T25" s="156">
        <f>I25+Q25-R25</f>
        <v>-206.8737315266759</v>
      </c>
      <c r="U25" s="138"/>
      <c r="V25" s="65"/>
      <c r="W25" s="162" t="str">
        <f>B25</f>
        <v>2041-42</v>
      </c>
      <c r="X25" s="193">
        <f t="shared" si="6"/>
        <v>117.733</v>
      </c>
      <c r="Y25" s="164"/>
      <c r="Z25" s="164"/>
      <c r="AA25" s="202">
        <f>'RNG by Scenario'!R32</f>
        <v>8.2191780821917817</v>
      </c>
      <c r="AB25" s="202">
        <f>'RNG by Scenario'!S32</f>
        <v>2.7397260273972601</v>
      </c>
      <c r="AC25" s="202"/>
      <c r="AD25" s="202">
        <f>'RNG by Scenario'!U32</f>
        <v>21.917808219178081</v>
      </c>
      <c r="AE25" s="165">
        <f>'RNG by Scenario'!V33</f>
        <v>1.9178082191780821</v>
      </c>
      <c r="AF25" s="164">
        <v>4.74</v>
      </c>
      <c r="AG25" s="164">
        <v>4.74</v>
      </c>
      <c r="AH25" s="164">
        <v>4.74</v>
      </c>
      <c r="AI25" s="162">
        <f t="shared" si="10"/>
        <v>14.22</v>
      </c>
      <c r="AJ25" s="162">
        <v>30</v>
      </c>
      <c r="AK25" s="162">
        <v>15</v>
      </c>
      <c r="AL25" s="162"/>
      <c r="AM25" s="162">
        <v>43.5</v>
      </c>
      <c r="AN25" s="162">
        <v>9.2200000000000006</v>
      </c>
      <c r="AO25" s="162"/>
      <c r="AP25" s="162"/>
      <c r="AQ25" s="162"/>
      <c r="AR25" s="162"/>
      <c r="AS25" s="162">
        <v>75.78</v>
      </c>
      <c r="AT25" s="162">
        <f t="shared" si="9"/>
        <v>128.5</v>
      </c>
      <c r="AU25" s="167"/>
      <c r="AV25" s="168">
        <v>147.4669020905788</v>
      </c>
      <c r="AW25" s="169"/>
      <c r="AX25" s="170"/>
      <c r="BA25" s="129"/>
      <c r="BB25" s="155"/>
      <c r="BC25" s="161"/>
      <c r="BD25" s="155"/>
      <c r="BE25" s="150"/>
      <c r="BI25" s="129"/>
      <c r="BJ25" s="86"/>
    </row>
    <row r="26" spans="1:62" x14ac:dyDescent="0.25">
      <c r="A26" s="150"/>
      <c r="B26" s="16" t="s">
        <v>38</v>
      </c>
      <c r="C26" s="17"/>
      <c r="D26" s="151">
        <v>277.36700000000002</v>
      </c>
      <c r="E26" s="151">
        <f t="shared" si="7"/>
        <v>255.54299999999995</v>
      </c>
      <c r="F26" s="151">
        <v>447.05700000000002</v>
      </c>
      <c r="G26" s="152">
        <v>2.5</v>
      </c>
      <c r="H26" s="153">
        <v>85</v>
      </c>
      <c r="I26" s="154">
        <f t="shared" si="8"/>
        <v>811.92399999999998</v>
      </c>
      <c r="J26" s="155">
        <v>1133.1107300000001</v>
      </c>
      <c r="K26" s="156">
        <f t="shared" ref="K26:K34" si="11">I26-J26</f>
        <v>-321.18673000000013</v>
      </c>
      <c r="L26" s="157"/>
      <c r="M26" s="175">
        <v>111.68148430943501</v>
      </c>
      <c r="N26" s="158"/>
      <c r="O26" s="159"/>
      <c r="P26" s="160"/>
      <c r="Q26" s="154">
        <f t="shared" ref="Q26:Q34" si="12">SUM(M26:P26)</f>
        <v>111.68148430943501</v>
      </c>
      <c r="R26" s="161">
        <f t="shared" ref="R26:R34" si="13">J26</f>
        <v>1133.1107300000001</v>
      </c>
      <c r="S26" s="161">
        <f t="shared" si="3"/>
        <v>981.14990427354087</v>
      </c>
      <c r="T26" s="156">
        <f t="shared" ref="T26:T34" si="14">I26+Q26-R26</f>
        <v>-209.50524569056506</v>
      </c>
      <c r="U26" s="138"/>
      <c r="W26" s="162" t="str">
        <f t="shared" ref="W26:W34" si="15">B26</f>
        <v>2042-43</v>
      </c>
      <c r="X26" s="193">
        <f t="shared" si="6"/>
        <v>117.733</v>
      </c>
      <c r="Y26" s="164"/>
      <c r="Z26" s="164"/>
      <c r="AA26" s="202">
        <f>'RNG by Scenario'!R33</f>
        <v>8.2191780821917817</v>
      </c>
      <c r="AB26" s="202">
        <f>'RNG by Scenario'!S33</f>
        <v>2.7397260273972601</v>
      </c>
      <c r="AC26" s="202"/>
      <c r="AD26" s="202">
        <f>'RNG by Scenario'!U33</f>
        <v>21.917808219178081</v>
      </c>
      <c r="AE26" s="165">
        <f>'RNG by Scenario'!V34</f>
        <v>1.9178082191780821</v>
      </c>
      <c r="AF26" s="164">
        <v>4.74</v>
      </c>
      <c r="AG26" s="164">
        <v>4.74</v>
      </c>
      <c r="AH26" s="164">
        <v>4.74</v>
      </c>
      <c r="AI26" s="162">
        <f t="shared" si="10"/>
        <v>14.22</v>
      </c>
      <c r="AJ26" s="162">
        <v>30</v>
      </c>
      <c r="AK26" s="162">
        <v>15</v>
      </c>
      <c r="AL26" s="162"/>
      <c r="AM26" s="162">
        <v>43.5</v>
      </c>
      <c r="AN26" s="162">
        <v>9.2200000000000006</v>
      </c>
      <c r="AO26" s="162"/>
      <c r="AP26" s="162"/>
      <c r="AQ26" s="162"/>
      <c r="AR26" s="162"/>
      <c r="AS26" s="162">
        <v>75.78</v>
      </c>
      <c r="AT26" s="162">
        <f t="shared" si="9"/>
        <v>128.5</v>
      </c>
      <c r="AU26" s="167"/>
      <c r="AV26" s="168">
        <v>151.96082572645926</v>
      </c>
      <c r="AW26" s="169"/>
      <c r="AX26" s="170"/>
      <c r="BA26" s="129"/>
      <c r="BB26" s="155"/>
      <c r="BC26" s="161"/>
      <c r="BD26" s="155"/>
      <c r="BE26" s="150"/>
      <c r="BI26" s="129"/>
      <c r="BJ26" s="86"/>
    </row>
    <row r="27" spans="1:62" x14ac:dyDescent="0.25">
      <c r="A27" s="150"/>
      <c r="B27" s="16" t="s">
        <v>41</v>
      </c>
      <c r="C27" s="17"/>
      <c r="D27" s="151">
        <v>277.36700000000002</v>
      </c>
      <c r="E27" s="151">
        <f t="shared" si="7"/>
        <v>255.54299999999995</v>
      </c>
      <c r="F27" s="151">
        <v>447.05700000000002</v>
      </c>
      <c r="G27" s="152">
        <v>2.5</v>
      </c>
      <c r="H27" s="153">
        <v>85</v>
      </c>
      <c r="I27" s="154">
        <f t="shared" si="8"/>
        <v>811.92399999999998</v>
      </c>
      <c r="J27" s="155">
        <v>1140.4231</v>
      </c>
      <c r="K27" s="156">
        <f t="shared" si="11"/>
        <v>-328.4991</v>
      </c>
      <c r="L27" s="157"/>
      <c r="M27" s="175">
        <v>116.36065912139</v>
      </c>
      <c r="N27" s="158"/>
      <c r="O27" s="159"/>
      <c r="P27" s="160"/>
      <c r="Q27" s="154">
        <f t="shared" si="12"/>
        <v>116.36065912139</v>
      </c>
      <c r="R27" s="161">
        <f t="shared" si="13"/>
        <v>1140.4231</v>
      </c>
      <c r="S27" s="161">
        <f t="shared" si="3"/>
        <v>984.45924227621742</v>
      </c>
      <c r="T27" s="156">
        <f t="shared" si="14"/>
        <v>-212.13844087861003</v>
      </c>
      <c r="U27" s="138"/>
      <c r="W27" s="162" t="str">
        <f t="shared" si="15"/>
        <v>2043-44</v>
      </c>
      <c r="X27" s="193">
        <f t="shared" si="6"/>
        <v>117.733</v>
      </c>
      <c r="Y27" s="164"/>
      <c r="Z27" s="164"/>
      <c r="AA27" s="202">
        <f>'RNG by Scenario'!R34</f>
        <v>8.2191780821917817</v>
      </c>
      <c r="AB27" s="202">
        <f>'RNG by Scenario'!S34</f>
        <v>2.7397260273972601</v>
      </c>
      <c r="AC27" s="202"/>
      <c r="AD27" s="202">
        <f>'RNG by Scenario'!U34</f>
        <v>21.917808219178081</v>
      </c>
      <c r="AE27" s="165">
        <f>'RNG by Scenario'!V35</f>
        <v>1.9178082191780821</v>
      </c>
      <c r="AF27" s="164">
        <v>4.74</v>
      </c>
      <c r="AG27" s="164">
        <v>4.74</v>
      </c>
      <c r="AH27" s="164">
        <v>4.74</v>
      </c>
      <c r="AI27" s="162">
        <f t="shared" si="10"/>
        <v>14.22</v>
      </c>
      <c r="AJ27" s="162">
        <v>30</v>
      </c>
      <c r="AK27" s="162">
        <v>15</v>
      </c>
      <c r="AL27" s="162"/>
      <c r="AM27" s="162">
        <v>43.5</v>
      </c>
      <c r="AN27" s="162">
        <v>9.2200000000000006</v>
      </c>
      <c r="AO27" s="162"/>
      <c r="AP27" s="162"/>
      <c r="AQ27" s="162"/>
      <c r="AR27" s="162"/>
      <c r="AS27" s="162">
        <v>75.78</v>
      </c>
      <c r="AT27" s="162">
        <f t="shared" si="9"/>
        <v>128.5</v>
      </c>
      <c r="AU27" s="167"/>
      <c r="AV27" s="168">
        <v>155.96385772378258</v>
      </c>
      <c r="AW27" s="169"/>
      <c r="AX27" s="170"/>
      <c r="BA27" s="129"/>
      <c r="BB27" s="155"/>
      <c r="BC27" s="161"/>
      <c r="BD27" s="155"/>
      <c r="BE27" s="150"/>
      <c r="BI27" s="129"/>
      <c r="BJ27" s="86"/>
    </row>
    <row r="28" spans="1:62" x14ac:dyDescent="0.25">
      <c r="A28" s="150"/>
      <c r="B28" s="16" t="s">
        <v>39</v>
      </c>
      <c r="C28" s="17"/>
      <c r="D28" s="151">
        <v>277.36700000000002</v>
      </c>
      <c r="E28" s="151">
        <f t="shared" si="7"/>
        <v>255.54299999999995</v>
      </c>
      <c r="F28" s="151">
        <v>447.05700000000002</v>
      </c>
      <c r="G28" s="152">
        <v>2.5</v>
      </c>
      <c r="H28" s="153">
        <v>85</v>
      </c>
      <c r="I28" s="154">
        <f t="shared" si="8"/>
        <v>811.92399999999998</v>
      </c>
      <c r="J28" s="155">
        <v>1146.87691</v>
      </c>
      <c r="K28" s="156">
        <f t="shared" si="11"/>
        <v>-334.95290999999997</v>
      </c>
      <c r="L28" s="157"/>
      <c r="M28" s="175">
        <v>121.039833933344</v>
      </c>
      <c r="N28" s="158"/>
      <c r="O28" s="159"/>
      <c r="P28" s="160"/>
      <c r="Q28" s="154">
        <f t="shared" si="12"/>
        <v>121.039833933344</v>
      </c>
      <c r="R28" s="161">
        <f t="shared" si="13"/>
        <v>1146.87691</v>
      </c>
      <c r="S28" s="161">
        <f t="shared" si="3"/>
        <v>982.74416425490051</v>
      </c>
      <c r="T28" s="156">
        <f t="shared" si="14"/>
        <v>-213.913076066656</v>
      </c>
      <c r="U28" s="138"/>
      <c r="W28" s="162" t="str">
        <f t="shared" si="15"/>
        <v>2044-45</v>
      </c>
      <c r="X28" s="193">
        <f t="shared" si="6"/>
        <v>117.733</v>
      </c>
      <c r="Y28" s="164"/>
      <c r="Z28" s="164"/>
      <c r="AA28" s="202">
        <f>'RNG by Scenario'!R35</f>
        <v>8.2191780821917817</v>
      </c>
      <c r="AB28" s="202">
        <f>'RNG by Scenario'!S35</f>
        <v>2.7397260273972601</v>
      </c>
      <c r="AC28" s="202"/>
      <c r="AD28" s="202">
        <f>'RNG by Scenario'!U35</f>
        <v>21.917808219178081</v>
      </c>
      <c r="AE28" s="165">
        <f>'RNG by Scenario'!V36</f>
        <v>1.9178082191780821</v>
      </c>
      <c r="AF28" s="164">
        <v>4.74</v>
      </c>
      <c r="AG28" s="164">
        <v>4.74</v>
      </c>
      <c r="AH28" s="164">
        <v>4.74</v>
      </c>
      <c r="AI28" s="162">
        <f t="shared" si="10"/>
        <v>14.22</v>
      </c>
      <c r="AJ28" s="162">
        <v>30</v>
      </c>
      <c r="AK28" s="162">
        <v>15</v>
      </c>
      <c r="AL28" s="162"/>
      <c r="AM28" s="162">
        <v>43.5</v>
      </c>
      <c r="AN28" s="162">
        <v>9.2200000000000006</v>
      </c>
      <c r="AO28" s="162"/>
      <c r="AP28" s="162"/>
      <c r="AQ28" s="162"/>
      <c r="AR28" s="162"/>
      <c r="AS28" s="162">
        <v>75.78</v>
      </c>
      <c r="AT28" s="162">
        <f t="shared" si="9"/>
        <v>128.5</v>
      </c>
      <c r="AU28" s="167"/>
      <c r="AV28" s="168">
        <v>164.13274574509944</v>
      </c>
      <c r="AW28" s="169"/>
      <c r="AX28" s="170"/>
      <c r="BA28" s="129"/>
      <c r="BB28" s="155"/>
      <c r="BC28" s="161"/>
      <c r="BD28" s="155"/>
      <c r="BE28" s="150"/>
      <c r="BI28" s="129"/>
      <c r="BJ28" s="86"/>
    </row>
    <row r="29" spans="1:62" x14ac:dyDescent="0.25">
      <c r="A29" s="150"/>
      <c r="B29" s="16" t="s">
        <v>40</v>
      </c>
      <c r="C29" s="17"/>
      <c r="D29" s="151">
        <v>277.36700000000002</v>
      </c>
      <c r="E29" s="151">
        <f t="shared" si="7"/>
        <v>255.54299999999995</v>
      </c>
      <c r="F29" s="151">
        <v>447.05700000000002</v>
      </c>
      <c r="G29" s="152">
        <v>2.5</v>
      </c>
      <c r="H29" s="153">
        <v>85</v>
      </c>
      <c r="I29" s="154">
        <f t="shared" si="8"/>
        <v>811.92399999999998</v>
      </c>
      <c r="J29" s="155">
        <v>1155.0855800000002</v>
      </c>
      <c r="K29" s="156">
        <f t="shared" si="11"/>
        <v>-343.16158000000019</v>
      </c>
      <c r="L29" s="157"/>
      <c r="M29" s="175">
        <v>125.719008745298</v>
      </c>
      <c r="N29" s="158"/>
      <c r="O29" s="159"/>
      <c r="P29" s="160"/>
      <c r="Q29" s="154">
        <f t="shared" si="12"/>
        <v>125.719008745298</v>
      </c>
      <c r="R29" s="161">
        <f t="shared" si="13"/>
        <v>1155.0855800000002</v>
      </c>
      <c r="S29" s="161">
        <f t="shared" si="3"/>
        <v>985.0432358376205</v>
      </c>
      <c r="T29" s="156">
        <f t="shared" si="14"/>
        <v>-217.44257125470222</v>
      </c>
      <c r="U29" s="138"/>
      <c r="W29" s="162" t="str">
        <f t="shared" si="15"/>
        <v>2045-46</v>
      </c>
      <c r="X29" s="193">
        <f t="shared" si="6"/>
        <v>117.733</v>
      </c>
      <c r="Y29" s="164"/>
      <c r="Z29" s="164"/>
      <c r="AA29" s="202">
        <f>'RNG by Scenario'!R36</f>
        <v>8.2191780821917817</v>
      </c>
      <c r="AB29" s="202">
        <f>'RNG by Scenario'!S36</f>
        <v>2.7397260273972601</v>
      </c>
      <c r="AC29" s="202"/>
      <c r="AD29" s="202">
        <f>'RNG by Scenario'!U36</f>
        <v>21.917808219178081</v>
      </c>
      <c r="AE29" s="165">
        <f>'RNG by Scenario'!V37</f>
        <v>2.1917808219178081</v>
      </c>
      <c r="AF29" s="164">
        <v>4.74</v>
      </c>
      <c r="AG29" s="164">
        <v>4.74</v>
      </c>
      <c r="AH29" s="164">
        <v>4.74</v>
      </c>
      <c r="AI29" s="162">
        <f t="shared" si="10"/>
        <v>14.22</v>
      </c>
      <c r="AJ29" s="162">
        <v>30</v>
      </c>
      <c r="AK29" s="162">
        <v>15</v>
      </c>
      <c r="AL29" s="162"/>
      <c r="AM29" s="162">
        <v>43.5</v>
      </c>
      <c r="AN29" s="162">
        <v>9.2200000000000006</v>
      </c>
      <c r="AO29" s="162"/>
      <c r="AP29" s="162"/>
      <c r="AQ29" s="162"/>
      <c r="AR29" s="162"/>
      <c r="AS29" s="162">
        <v>75.78</v>
      </c>
      <c r="AT29" s="162">
        <f t="shared" si="9"/>
        <v>128.5</v>
      </c>
      <c r="AU29" s="167"/>
      <c r="AV29" s="168">
        <v>170.04234416237966</v>
      </c>
      <c r="AW29" s="169"/>
      <c r="AX29" s="170"/>
      <c r="BA29" s="129"/>
      <c r="BB29" s="155"/>
      <c r="BC29" s="161"/>
      <c r="BD29" s="155"/>
      <c r="BE29" s="150"/>
      <c r="BI29" s="129"/>
      <c r="BJ29" s="86"/>
    </row>
    <row r="30" spans="1:62" x14ac:dyDescent="0.25">
      <c r="A30" s="150"/>
      <c r="B30" s="16" t="s">
        <v>42</v>
      </c>
      <c r="C30" s="17"/>
      <c r="D30" s="151">
        <v>277.36700000000002</v>
      </c>
      <c r="E30" s="151">
        <f t="shared" si="7"/>
        <v>255.54299999999995</v>
      </c>
      <c r="F30" s="151">
        <v>447.05700000000002</v>
      </c>
      <c r="G30" s="152">
        <v>2.5</v>
      </c>
      <c r="H30" s="153">
        <v>85</v>
      </c>
      <c r="I30" s="154">
        <f t="shared" si="8"/>
        <v>811.92399999999998</v>
      </c>
      <c r="J30" s="155">
        <v>1162.3530800000001</v>
      </c>
      <c r="K30" s="156">
        <f t="shared" si="11"/>
        <v>-350.42908000000011</v>
      </c>
      <c r="L30" s="157"/>
      <c r="M30" s="175">
        <v>130.39818355725299</v>
      </c>
      <c r="N30" s="158"/>
      <c r="O30" s="159"/>
      <c r="P30" s="160"/>
      <c r="Q30" s="154">
        <f t="shared" si="12"/>
        <v>130.39818355725299</v>
      </c>
      <c r="R30" s="161">
        <f t="shared" si="13"/>
        <v>1162.3530800000001</v>
      </c>
      <c r="S30" s="161">
        <f t="shared" si="3"/>
        <v>986.0461665607495</v>
      </c>
      <c r="T30" s="156">
        <f t="shared" si="14"/>
        <v>-220.03089644274712</v>
      </c>
      <c r="U30" s="138"/>
      <c r="W30" s="162" t="str">
        <f t="shared" si="15"/>
        <v>2046-47</v>
      </c>
      <c r="X30" s="193">
        <f t="shared" si="6"/>
        <v>117.733</v>
      </c>
      <c r="Y30" s="164"/>
      <c r="Z30" s="164"/>
      <c r="AA30" s="202">
        <f>'RNG by Scenario'!R37</f>
        <v>8.2191780821917817</v>
      </c>
      <c r="AB30" s="202">
        <f>'RNG by Scenario'!S37</f>
        <v>2.7397260273972601</v>
      </c>
      <c r="AC30" s="202"/>
      <c r="AD30" s="202">
        <f>'RNG by Scenario'!U37</f>
        <v>21.917808219178081</v>
      </c>
      <c r="AE30" s="165">
        <f>'RNG by Scenario'!V38</f>
        <v>2.1917808219178081</v>
      </c>
      <c r="AF30" s="164">
        <v>4.74</v>
      </c>
      <c r="AG30" s="164">
        <v>4.74</v>
      </c>
      <c r="AH30" s="164">
        <v>4.74</v>
      </c>
      <c r="AI30" s="162">
        <f t="shared" si="10"/>
        <v>14.22</v>
      </c>
      <c r="AJ30" s="162">
        <v>30</v>
      </c>
      <c r="AK30" s="162">
        <v>15</v>
      </c>
      <c r="AL30" s="162"/>
      <c r="AM30" s="162">
        <v>43.5</v>
      </c>
      <c r="AN30" s="162">
        <v>9.2200000000000006</v>
      </c>
      <c r="AO30" s="162"/>
      <c r="AP30" s="162"/>
      <c r="AQ30" s="162"/>
      <c r="AR30" s="162"/>
      <c r="AS30" s="162">
        <v>75.78</v>
      </c>
      <c r="AT30" s="162">
        <f t="shared" si="9"/>
        <v>128.5</v>
      </c>
      <c r="AU30" s="167"/>
      <c r="AV30" s="168">
        <v>176.30691343925056</v>
      </c>
      <c r="AW30" s="169"/>
      <c r="AX30" s="170"/>
      <c r="BA30" s="129"/>
      <c r="BB30" s="155"/>
      <c r="BC30" s="161"/>
      <c r="BD30" s="155"/>
      <c r="BE30" s="150"/>
      <c r="BI30" s="129"/>
      <c r="BJ30" s="86"/>
    </row>
    <row r="31" spans="1:62" x14ac:dyDescent="0.25">
      <c r="A31" s="150"/>
      <c r="B31" s="16" t="s">
        <v>43</v>
      </c>
      <c r="C31" s="17"/>
      <c r="D31" s="151">
        <v>277.36700000000002</v>
      </c>
      <c r="E31" s="151">
        <f t="shared" si="7"/>
        <v>255.54299999999995</v>
      </c>
      <c r="F31" s="151">
        <v>447.05700000000002</v>
      </c>
      <c r="G31" s="152">
        <v>2.5</v>
      </c>
      <c r="H31" s="153">
        <v>85</v>
      </c>
      <c r="I31" s="154">
        <f t="shared" si="8"/>
        <v>811.92399999999998</v>
      </c>
      <c r="J31" s="155">
        <v>1169.36942</v>
      </c>
      <c r="K31" s="156">
        <f t="shared" si="11"/>
        <v>-357.44542000000001</v>
      </c>
      <c r="L31" s="157"/>
      <c r="M31" s="175">
        <v>135.07735836920699</v>
      </c>
      <c r="N31" s="158"/>
      <c r="O31" s="159"/>
      <c r="P31" s="160"/>
      <c r="Q31" s="154">
        <f t="shared" si="12"/>
        <v>135.07735836920699</v>
      </c>
      <c r="R31" s="161">
        <f t="shared" si="13"/>
        <v>1169.36942</v>
      </c>
      <c r="S31" s="161">
        <f t="shared" si="3"/>
        <v>988.42269596964161</v>
      </c>
      <c r="T31" s="156">
        <f t="shared" si="14"/>
        <v>-222.36806163079302</v>
      </c>
      <c r="U31" s="138"/>
      <c r="W31" s="162" t="str">
        <f t="shared" si="15"/>
        <v>2047-48</v>
      </c>
      <c r="X31" s="193">
        <f t="shared" si="6"/>
        <v>117.733</v>
      </c>
      <c r="Y31" s="164"/>
      <c r="Z31" s="164"/>
      <c r="AA31" s="202">
        <f>'RNG by Scenario'!R38</f>
        <v>8.2191780821917817</v>
      </c>
      <c r="AB31" s="202">
        <f>'RNG by Scenario'!S38</f>
        <v>2.7397260273972601</v>
      </c>
      <c r="AC31" s="202"/>
      <c r="AD31" s="202">
        <f>'RNG by Scenario'!U38</f>
        <v>21.917808219178081</v>
      </c>
      <c r="AE31" s="165">
        <f>'RNG by Scenario'!V39</f>
        <v>2.1917808219178081</v>
      </c>
      <c r="AF31" s="164">
        <v>4.74</v>
      </c>
      <c r="AG31" s="164">
        <v>4.74</v>
      </c>
      <c r="AH31" s="164">
        <v>4.74</v>
      </c>
      <c r="AI31" s="162">
        <f t="shared" si="10"/>
        <v>14.22</v>
      </c>
      <c r="AJ31" s="162">
        <v>30</v>
      </c>
      <c r="AK31" s="162">
        <v>15</v>
      </c>
      <c r="AL31" s="162"/>
      <c r="AM31" s="162">
        <v>43.5</v>
      </c>
      <c r="AN31" s="162">
        <v>9.2200000000000006</v>
      </c>
      <c r="AO31" s="162"/>
      <c r="AP31" s="162"/>
      <c r="AQ31" s="162"/>
      <c r="AR31" s="162"/>
      <c r="AS31" s="162">
        <v>75.78</v>
      </c>
      <c r="AT31" s="162">
        <f t="shared" si="9"/>
        <v>128.5</v>
      </c>
      <c r="AU31" s="167"/>
      <c r="AV31" s="168">
        <v>180.94672403035835</v>
      </c>
      <c r="AW31" s="169"/>
      <c r="AX31" s="170"/>
      <c r="BA31" s="129"/>
      <c r="BB31" s="155"/>
      <c r="BC31" s="161"/>
      <c r="BD31" s="155"/>
      <c r="BE31" s="150"/>
      <c r="BI31" s="129"/>
      <c r="BJ31" s="86"/>
    </row>
    <row r="32" spans="1:62" x14ac:dyDescent="0.25">
      <c r="A32" s="150"/>
      <c r="B32" s="16" t="s">
        <v>44</v>
      </c>
      <c r="C32" s="17"/>
      <c r="D32" s="151">
        <v>277.36700000000002</v>
      </c>
      <c r="E32" s="151">
        <f t="shared" si="7"/>
        <v>255.54299999999995</v>
      </c>
      <c r="F32" s="151">
        <v>447.05700000000002</v>
      </c>
      <c r="G32" s="152">
        <v>2.5</v>
      </c>
      <c r="H32" s="153">
        <v>85</v>
      </c>
      <c r="I32" s="154">
        <f t="shared" si="8"/>
        <v>811.92399999999998</v>
      </c>
      <c r="J32" s="155">
        <v>1175.3373799999999</v>
      </c>
      <c r="K32" s="156">
        <f t="shared" si="11"/>
        <v>-363.41337999999996</v>
      </c>
      <c r="L32" s="157"/>
      <c r="M32" s="175">
        <v>139.75653318116099</v>
      </c>
      <c r="N32" s="158"/>
      <c r="O32" s="159"/>
      <c r="P32" s="160"/>
      <c r="Q32" s="154">
        <f t="shared" si="12"/>
        <v>139.75653318116099</v>
      </c>
      <c r="R32" s="161">
        <f t="shared" si="13"/>
        <v>1175.3373799999999</v>
      </c>
      <c r="S32" s="161">
        <f t="shared" si="3"/>
        <v>988.3812183707787</v>
      </c>
      <c r="T32" s="156">
        <f t="shared" si="14"/>
        <v>-223.65684681883897</v>
      </c>
      <c r="U32" s="138"/>
      <c r="W32" s="162" t="str">
        <f t="shared" si="15"/>
        <v>2048-49</v>
      </c>
      <c r="X32" s="193">
        <f t="shared" si="6"/>
        <v>117.733</v>
      </c>
      <c r="Y32" s="164"/>
      <c r="Z32" s="164"/>
      <c r="AA32" s="202">
        <f>'RNG by Scenario'!R39</f>
        <v>8.2191780821917817</v>
      </c>
      <c r="AB32" s="202">
        <f>'RNG by Scenario'!S39</f>
        <v>2.7397260273972601</v>
      </c>
      <c r="AC32" s="202"/>
      <c r="AD32" s="202">
        <f>'RNG by Scenario'!U39</f>
        <v>21.917808219178081</v>
      </c>
      <c r="AE32" s="165">
        <f>'RNG by Scenario'!V40</f>
        <v>2.1917808219178081</v>
      </c>
      <c r="AF32" s="164">
        <v>4.74</v>
      </c>
      <c r="AG32" s="164">
        <v>4.74</v>
      </c>
      <c r="AH32" s="164">
        <v>4.74</v>
      </c>
      <c r="AI32" s="162">
        <f t="shared" si="10"/>
        <v>14.22</v>
      </c>
      <c r="AJ32" s="162">
        <v>30</v>
      </c>
      <c r="AK32" s="162">
        <v>15</v>
      </c>
      <c r="AL32" s="162"/>
      <c r="AM32" s="162">
        <v>43.5</v>
      </c>
      <c r="AN32" s="162">
        <v>9.2200000000000006</v>
      </c>
      <c r="AO32" s="162"/>
      <c r="AP32" s="162"/>
      <c r="AQ32" s="162"/>
      <c r="AR32" s="162"/>
      <c r="AS32" s="162">
        <v>75.78</v>
      </c>
      <c r="AT32" s="162">
        <f t="shared" si="9"/>
        <v>128.5</v>
      </c>
      <c r="AU32" s="167"/>
      <c r="AV32" s="168">
        <v>186.95616162922127</v>
      </c>
      <c r="AW32" s="169"/>
      <c r="AX32" s="170"/>
      <c r="BA32" s="129"/>
      <c r="BB32" s="155"/>
      <c r="BC32" s="161"/>
      <c r="BD32" s="155"/>
      <c r="BE32" s="150"/>
      <c r="BI32" s="129"/>
      <c r="BJ32" s="86"/>
    </row>
    <row r="33" spans="1:66" x14ac:dyDescent="0.25">
      <c r="A33" s="150"/>
      <c r="B33" s="16" t="s">
        <v>45</v>
      </c>
      <c r="C33" s="17"/>
      <c r="D33" s="151">
        <v>277.36700000000002</v>
      </c>
      <c r="E33" s="151">
        <f t="shared" si="7"/>
        <v>255.54299999999995</v>
      </c>
      <c r="F33" s="151">
        <v>447.05700000000002</v>
      </c>
      <c r="G33" s="152">
        <v>2.5</v>
      </c>
      <c r="H33" s="153">
        <v>85</v>
      </c>
      <c r="I33" s="154">
        <f t="shared" si="8"/>
        <v>811.92399999999998</v>
      </c>
      <c r="J33" s="155">
        <v>1182.8938000000001</v>
      </c>
      <c r="K33" s="156">
        <f t="shared" si="11"/>
        <v>-370.96980000000008</v>
      </c>
      <c r="L33" s="157"/>
      <c r="M33" s="175">
        <v>144.43570799311601</v>
      </c>
      <c r="N33" s="158"/>
      <c r="O33" s="159"/>
      <c r="P33" s="160"/>
      <c r="Q33" s="154">
        <f t="shared" si="12"/>
        <v>144.43570799311601</v>
      </c>
      <c r="R33" s="161">
        <f t="shared" si="13"/>
        <v>1182.8938000000001</v>
      </c>
      <c r="S33" s="161">
        <f t="shared" si="3"/>
        <v>992.11458349625264</v>
      </c>
      <c r="T33" s="156">
        <f t="shared" si="14"/>
        <v>-226.53409200688407</v>
      </c>
      <c r="U33" s="138"/>
      <c r="W33" s="162" t="str">
        <f t="shared" si="15"/>
        <v>2049-50</v>
      </c>
      <c r="X33" s="193">
        <f t="shared" si="6"/>
        <v>117.733</v>
      </c>
      <c r="Y33" s="164"/>
      <c r="Z33" s="164"/>
      <c r="AA33" s="202">
        <f>'RNG by Scenario'!R40</f>
        <v>8.2191780821917817</v>
      </c>
      <c r="AB33" s="202">
        <f>'RNG by Scenario'!S40</f>
        <v>2.7397260273972601</v>
      </c>
      <c r="AC33" s="202"/>
      <c r="AD33" s="202">
        <f>'RNG by Scenario'!U40</f>
        <v>21.917808219178081</v>
      </c>
      <c r="AE33" s="165">
        <f>'RNG by Scenario'!V41</f>
        <v>2.4657534246575343</v>
      </c>
      <c r="AF33" s="164">
        <v>4.74</v>
      </c>
      <c r="AG33" s="164">
        <v>4.74</v>
      </c>
      <c r="AH33" s="164">
        <v>4.74</v>
      </c>
      <c r="AI33" s="162">
        <f t="shared" si="10"/>
        <v>14.22</v>
      </c>
      <c r="AJ33" s="162">
        <v>30</v>
      </c>
      <c r="AK33" s="162">
        <v>15</v>
      </c>
      <c r="AL33" s="162"/>
      <c r="AM33" s="162">
        <v>43.5</v>
      </c>
      <c r="AN33" s="162">
        <v>9.2200000000000006</v>
      </c>
      <c r="AO33" s="162"/>
      <c r="AP33" s="162"/>
      <c r="AQ33" s="162"/>
      <c r="AR33" s="162"/>
      <c r="AS33" s="162">
        <v>75.78</v>
      </c>
      <c r="AT33" s="162">
        <f t="shared" si="9"/>
        <v>128.5</v>
      </c>
      <c r="AU33" s="167"/>
      <c r="AV33" s="168">
        <v>190.77921650374742</v>
      </c>
      <c r="AW33" s="169"/>
      <c r="AX33" s="170"/>
      <c r="BA33" s="129"/>
      <c r="BB33" s="155"/>
      <c r="BC33" s="161"/>
      <c r="BD33" s="155"/>
      <c r="BE33" s="150"/>
      <c r="BI33" s="129"/>
      <c r="BJ33" s="86"/>
    </row>
    <row r="34" spans="1:66" x14ac:dyDescent="0.25">
      <c r="A34" s="150"/>
      <c r="B34" s="16" t="s">
        <v>46</v>
      </c>
      <c r="C34" s="17"/>
      <c r="D34" s="151">
        <v>277.36700000000002</v>
      </c>
      <c r="E34" s="151">
        <f t="shared" si="7"/>
        <v>255.54299999999995</v>
      </c>
      <c r="F34" s="151">
        <v>447.05700000000002</v>
      </c>
      <c r="G34" s="152">
        <v>2.5</v>
      </c>
      <c r="H34" s="153">
        <v>85</v>
      </c>
      <c r="I34" s="154">
        <f>SUM(D34,F34:H34)</f>
        <v>811.92399999999998</v>
      </c>
      <c r="J34" s="155">
        <v>1189.35995</v>
      </c>
      <c r="K34" s="156">
        <f t="shared" si="11"/>
        <v>-377.43595000000005</v>
      </c>
      <c r="L34" s="157"/>
      <c r="M34" s="175">
        <v>149.11488280507001</v>
      </c>
      <c r="N34" s="158"/>
      <c r="O34" s="159"/>
      <c r="P34" s="160"/>
      <c r="Q34" s="154">
        <f t="shared" si="12"/>
        <v>149.11488280507001</v>
      </c>
      <c r="R34" s="161">
        <f t="shared" si="13"/>
        <v>1189.35995</v>
      </c>
      <c r="S34" s="161">
        <f t="shared" si="3"/>
        <v>994.53136605542625</v>
      </c>
      <c r="T34" s="156">
        <f t="shared" si="14"/>
        <v>-228.32106719493004</v>
      </c>
      <c r="U34" s="138"/>
      <c r="W34" s="162" t="str">
        <f t="shared" si="15"/>
        <v>2050-51</v>
      </c>
      <c r="X34" s="193">
        <f t="shared" si="6"/>
        <v>117.733</v>
      </c>
      <c r="Y34" s="164"/>
      <c r="Z34" s="164"/>
      <c r="AA34" s="202">
        <f>'RNG by Scenario'!R41</f>
        <v>8.2191780821917817</v>
      </c>
      <c r="AB34" s="202">
        <f>'RNG by Scenario'!S41</f>
        <v>2.7397260273972601</v>
      </c>
      <c r="AC34" s="202"/>
      <c r="AD34" s="202">
        <f>'RNG by Scenario'!U41</f>
        <v>21.917808219178081</v>
      </c>
      <c r="AE34" s="165">
        <f>'RNG by Scenario'!V42</f>
        <v>2.4657534246575343</v>
      </c>
      <c r="AF34" s="164">
        <v>4.74</v>
      </c>
      <c r="AG34" s="164">
        <v>4.74</v>
      </c>
      <c r="AH34" s="164">
        <v>4.74</v>
      </c>
      <c r="AI34" s="162">
        <f t="shared" si="10"/>
        <v>14.22</v>
      </c>
      <c r="AJ34" s="162">
        <v>30</v>
      </c>
      <c r="AK34" s="162">
        <v>15</v>
      </c>
      <c r="AL34" s="162"/>
      <c r="AM34" s="162">
        <v>43.5</v>
      </c>
      <c r="AN34" s="162">
        <v>9.2200000000000006</v>
      </c>
      <c r="AO34" s="162"/>
      <c r="AP34" s="162"/>
      <c r="AQ34" s="162"/>
      <c r="AR34" s="162"/>
      <c r="AS34" s="162">
        <v>75.78</v>
      </c>
      <c r="AT34" s="162">
        <f t="shared" si="9"/>
        <v>128.5</v>
      </c>
      <c r="AU34" s="167"/>
      <c r="AV34" s="168">
        <v>194.82858394457378</v>
      </c>
      <c r="AW34" s="169"/>
      <c r="AX34" s="170"/>
      <c r="BA34" s="129"/>
      <c r="BB34" s="155"/>
      <c r="BC34" s="161"/>
      <c r="BD34" s="155"/>
      <c r="BE34" s="150"/>
      <c r="BJ34" s="86"/>
    </row>
    <row r="35" spans="1:66" x14ac:dyDescent="0.25">
      <c r="C35" s="16"/>
      <c r="AX35" s="170"/>
      <c r="BC35" s="169"/>
      <c r="BD35" s="154"/>
      <c r="BF35" s="150"/>
      <c r="BI35" s="133"/>
      <c r="BJ35" s="86"/>
      <c r="BL35" s="176"/>
      <c r="BM35" s="177"/>
      <c r="BN35" s="129"/>
    </row>
    <row r="36" spans="1:66" x14ac:dyDescent="0.25">
      <c r="B36" s="18" t="s">
        <v>31</v>
      </c>
      <c r="C36" s="113"/>
      <c r="D36" s="113"/>
      <c r="E36" s="178"/>
      <c r="F36" s="113"/>
      <c r="G36" s="18"/>
      <c r="H36" s="18"/>
      <c r="I36" s="154"/>
      <c r="J36" s="113"/>
      <c r="K36" s="113"/>
      <c r="L36" s="113"/>
      <c r="M36" s="154"/>
      <c r="N36" s="113"/>
      <c r="O36" s="113"/>
      <c r="P36" s="113"/>
      <c r="Q36" s="113"/>
      <c r="R36" s="113"/>
      <c r="S36" s="113"/>
      <c r="T36" s="113"/>
      <c r="U36" s="113"/>
      <c r="V36" s="113"/>
      <c r="W36" s="66"/>
      <c r="X36" s="66"/>
      <c r="Y36" s="170"/>
      <c r="Z36" s="170"/>
      <c r="AA36" s="170"/>
      <c r="AB36" s="170"/>
      <c r="AC36" s="170"/>
      <c r="AD36" s="170"/>
      <c r="AE36" s="179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66"/>
      <c r="AV36" s="66"/>
      <c r="AW36" s="66"/>
      <c r="AX36" s="170"/>
      <c r="AY36" s="66"/>
      <c r="AZ36" s="180"/>
      <c r="BA36" s="66"/>
      <c r="BB36" s="170"/>
      <c r="BC36" s="169"/>
      <c r="BD36" s="66"/>
      <c r="BF36" s="181"/>
      <c r="BI36" s="133"/>
      <c r="BJ36" s="86"/>
      <c r="BL36" s="176"/>
    </row>
    <row r="37" spans="1:66" x14ac:dyDescent="0.25">
      <c r="B37" s="86" t="s">
        <v>32</v>
      </c>
      <c r="C37" s="113"/>
      <c r="D37" s="113"/>
      <c r="E37" s="113"/>
      <c r="F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66"/>
      <c r="X37" s="66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70"/>
      <c r="AM37" s="170"/>
      <c r="AN37" s="170"/>
      <c r="AO37" s="170"/>
      <c r="AP37" s="170"/>
      <c r="AQ37" s="170"/>
      <c r="AR37" s="170"/>
      <c r="AS37" s="170"/>
      <c r="AT37" s="170"/>
      <c r="AU37" s="66"/>
      <c r="AV37" s="66"/>
      <c r="AW37" s="66"/>
      <c r="AX37" s="170"/>
      <c r="AY37" s="66"/>
      <c r="AZ37" s="180"/>
      <c r="BA37" s="66"/>
      <c r="BB37" s="170"/>
      <c r="BC37" s="169"/>
      <c r="BD37" s="66"/>
      <c r="BI37" s="133"/>
      <c r="BJ37" s="86"/>
    </row>
    <row r="38" spans="1:66" x14ac:dyDescent="0.25">
      <c r="B38" s="25" t="s">
        <v>33</v>
      </c>
      <c r="C38" s="113"/>
      <c r="D38" s="113"/>
      <c r="E38" s="113"/>
      <c r="F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66"/>
      <c r="X38" s="66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66"/>
      <c r="AV38" s="66"/>
      <c r="AW38" s="66"/>
      <c r="AX38" s="66"/>
      <c r="AY38" s="66"/>
      <c r="AZ38" s="180"/>
      <c r="BA38" s="66"/>
      <c r="BB38" s="170"/>
      <c r="BC38" s="169"/>
      <c r="BD38" s="169"/>
      <c r="BI38" s="133"/>
      <c r="BJ38" s="86"/>
    </row>
    <row r="39" spans="1:66" x14ac:dyDescent="0.25">
      <c r="B39" s="113" t="s">
        <v>51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66"/>
      <c r="X39" s="66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0"/>
      <c r="AM39" s="170"/>
      <c r="AN39" s="170"/>
      <c r="AO39" s="170"/>
      <c r="AP39" s="170"/>
      <c r="AQ39" s="170"/>
      <c r="AR39" s="170"/>
      <c r="AS39" s="170"/>
      <c r="AT39" s="170"/>
      <c r="AU39" s="66"/>
      <c r="AV39" s="66"/>
      <c r="AW39" s="66"/>
      <c r="AX39" s="66"/>
      <c r="AY39" s="66"/>
      <c r="AZ39" s="180"/>
      <c r="BA39" s="66"/>
      <c r="BB39" s="170"/>
      <c r="BC39" s="169"/>
      <c r="BD39" s="169"/>
      <c r="BI39" s="133"/>
      <c r="BJ39" s="86"/>
    </row>
    <row r="40" spans="1:66" x14ac:dyDescent="0.25">
      <c r="B40" s="113" t="s">
        <v>52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66"/>
      <c r="X40" s="66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66"/>
      <c r="AV40" s="66"/>
      <c r="AW40" s="66"/>
      <c r="AX40" s="66"/>
      <c r="AY40" s="66"/>
      <c r="AZ40" s="180"/>
      <c r="BA40" s="66"/>
      <c r="BB40" s="170"/>
      <c r="BC40" s="169"/>
      <c r="BD40" s="169"/>
      <c r="BI40" s="133"/>
      <c r="BJ40" s="86"/>
    </row>
    <row r="41" spans="1:66" x14ac:dyDescent="0.25"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66"/>
      <c r="X41" s="66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66"/>
      <c r="AV41" s="66"/>
      <c r="AW41" s="66"/>
      <c r="AX41" s="66"/>
      <c r="AY41" s="66"/>
      <c r="AZ41" s="180"/>
      <c r="BA41" s="66"/>
      <c r="BB41" s="170"/>
      <c r="BC41" s="169"/>
      <c r="BD41" s="169"/>
      <c r="BI41" s="133"/>
      <c r="BJ41" s="86"/>
    </row>
    <row r="42" spans="1:66" x14ac:dyDescent="0.25"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66"/>
      <c r="X42" s="66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66"/>
      <c r="AV42" s="66"/>
      <c r="AW42" s="66"/>
      <c r="AX42" s="66"/>
      <c r="AY42" s="66"/>
      <c r="AZ42" s="180"/>
      <c r="BA42" s="66"/>
      <c r="BB42" s="170"/>
      <c r="BC42" s="169"/>
      <c r="BD42" s="169"/>
      <c r="BI42" s="133"/>
      <c r="BJ42" s="86"/>
    </row>
    <row r="43" spans="1:66" x14ac:dyDescent="0.2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66"/>
      <c r="X43" s="66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66"/>
      <c r="AV43" s="66"/>
      <c r="AW43" s="66"/>
      <c r="AX43" s="66"/>
      <c r="AY43" s="66"/>
      <c r="AZ43" s="180"/>
      <c r="BA43" s="66"/>
      <c r="BB43" s="170"/>
      <c r="BC43" s="169"/>
      <c r="BD43" s="169"/>
      <c r="BI43" s="133"/>
      <c r="BJ43" s="86"/>
    </row>
    <row r="44" spans="1:66" x14ac:dyDescent="0.2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66"/>
      <c r="X44" s="66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66"/>
      <c r="AV44" s="66"/>
      <c r="AW44" s="66"/>
      <c r="AX44" s="66"/>
      <c r="AY44" s="66"/>
      <c r="AZ44" s="180"/>
      <c r="BA44" s="66"/>
      <c r="BB44" s="170"/>
      <c r="BC44" s="169"/>
      <c r="BD44" s="169"/>
      <c r="BI44" s="133"/>
      <c r="BJ44" s="86"/>
    </row>
    <row r="45" spans="1:66" x14ac:dyDescent="0.25">
      <c r="C45" s="113"/>
      <c r="D45" s="113"/>
      <c r="E45" s="113"/>
      <c r="F45" s="113"/>
      <c r="G45" s="113"/>
      <c r="H45" s="113"/>
      <c r="I45" s="113"/>
      <c r="K45" s="182"/>
      <c r="L45" s="113"/>
      <c r="M45" s="182"/>
      <c r="N45" s="113"/>
      <c r="O45" s="113"/>
      <c r="P45" s="113"/>
      <c r="Q45" s="113"/>
      <c r="R45" s="113"/>
      <c r="S45" s="113"/>
      <c r="T45" s="113"/>
      <c r="U45" s="113"/>
      <c r="V45" s="113"/>
      <c r="W45" s="66"/>
      <c r="X45" s="66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66"/>
      <c r="AV45" s="66"/>
      <c r="AW45" s="66"/>
      <c r="AX45" s="66"/>
      <c r="AY45" s="66"/>
      <c r="AZ45" s="180"/>
      <c r="BA45" s="66"/>
      <c r="BB45" s="170"/>
      <c r="BC45" s="169"/>
      <c r="BD45" s="169"/>
      <c r="BI45" s="133"/>
      <c r="BJ45" s="86"/>
    </row>
    <row r="46" spans="1:66" x14ac:dyDescent="0.25">
      <c r="C46" s="113"/>
      <c r="D46" s="113"/>
      <c r="E46" s="113"/>
      <c r="F46" s="113"/>
      <c r="G46" s="113"/>
      <c r="H46" s="113"/>
      <c r="I46" s="113"/>
      <c r="K46" s="182"/>
      <c r="L46" s="113"/>
      <c r="M46" s="182"/>
      <c r="N46" s="113"/>
      <c r="O46" s="113"/>
      <c r="P46" s="113"/>
      <c r="Q46" s="113"/>
      <c r="R46" s="113"/>
      <c r="S46" s="113"/>
      <c r="T46" s="113"/>
      <c r="U46" s="113"/>
      <c r="V46" s="113"/>
      <c r="W46" s="66"/>
      <c r="X46" s="66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0"/>
      <c r="AK46" s="170"/>
      <c r="AL46" s="170"/>
      <c r="AM46" s="170"/>
      <c r="AN46" s="170"/>
      <c r="AO46" s="170"/>
      <c r="AP46" s="170"/>
      <c r="AQ46" s="170"/>
      <c r="AR46" s="170"/>
      <c r="AS46" s="170"/>
      <c r="AT46" s="170"/>
      <c r="AU46" s="66"/>
      <c r="AV46" s="66"/>
      <c r="AW46" s="66"/>
      <c r="AX46" s="66"/>
      <c r="AY46" s="66"/>
      <c r="AZ46" s="180"/>
      <c r="BA46" s="66"/>
      <c r="BB46" s="170"/>
      <c r="BC46" s="169"/>
      <c r="BD46" s="169"/>
      <c r="BI46" s="133"/>
      <c r="BJ46" s="86"/>
    </row>
    <row r="47" spans="1:66" x14ac:dyDescent="0.25">
      <c r="I47" s="113"/>
      <c r="J47" s="182"/>
      <c r="K47" s="183"/>
      <c r="M47" s="183"/>
      <c r="W47" s="66"/>
      <c r="X47" s="66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9"/>
      <c r="AS47" s="169"/>
      <c r="AT47" s="169"/>
      <c r="AU47" s="66"/>
      <c r="AV47" s="66"/>
      <c r="AW47" s="66"/>
      <c r="AX47" s="66"/>
      <c r="AY47" s="66"/>
      <c r="AZ47" s="180"/>
      <c r="BA47" s="66"/>
      <c r="BB47" s="66"/>
      <c r="BC47" s="169"/>
      <c r="BD47" s="169"/>
      <c r="BI47" s="133"/>
      <c r="BJ47" s="86"/>
    </row>
    <row r="48" spans="1:66" x14ac:dyDescent="0.25">
      <c r="I48" s="113"/>
      <c r="J48" s="182"/>
      <c r="K48" s="183"/>
      <c r="M48" s="183"/>
      <c r="W48" s="66"/>
      <c r="X48" s="66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69"/>
      <c r="AS48" s="169"/>
      <c r="AT48" s="169"/>
      <c r="AU48" s="66"/>
      <c r="AV48" s="66"/>
      <c r="AW48" s="66"/>
      <c r="AX48" s="66"/>
      <c r="AY48" s="66"/>
      <c r="AZ48" s="180"/>
      <c r="BA48" s="66"/>
      <c r="BB48" s="66"/>
      <c r="BC48" s="169"/>
      <c r="BD48" s="169"/>
      <c r="BI48" s="133"/>
      <c r="BJ48" s="86"/>
    </row>
    <row r="49" spans="10:62" x14ac:dyDescent="0.25">
      <c r="J49" s="183"/>
      <c r="K49" s="183"/>
      <c r="M49" s="183"/>
      <c r="W49" s="66"/>
      <c r="X49" s="66"/>
      <c r="Y49" s="169"/>
      <c r="Z49" s="169"/>
      <c r="AA49" s="169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69"/>
      <c r="AU49" s="66"/>
      <c r="AV49" s="66"/>
      <c r="AW49" s="66"/>
      <c r="AX49" s="66"/>
      <c r="AY49" s="66"/>
      <c r="AZ49" s="180"/>
      <c r="BA49" s="66"/>
      <c r="BB49" s="66"/>
      <c r="BC49" s="169"/>
      <c r="BD49" s="169"/>
      <c r="BI49" s="133"/>
      <c r="BJ49" s="86"/>
    </row>
    <row r="50" spans="10:62" x14ac:dyDescent="0.25">
      <c r="J50" s="183"/>
      <c r="K50" s="183"/>
      <c r="M50" s="183"/>
      <c r="W50" s="66"/>
      <c r="X50" s="66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69"/>
      <c r="AK50" s="169"/>
      <c r="AL50" s="169"/>
      <c r="AM50" s="169"/>
      <c r="AN50" s="169"/>
      <c r="AO50" s="169"/>
      <c r="AP50" s="169"/>
      <c r="AQ50" s="169"/>
      <c r="AR50" s="169"/>
      <c r="AS50" s="169"/>
      <c r="AT50" s="169"/>
      <c r="AU50" s="66"/>
      <c r="AV50" s="66"/>
      <c r="AW50" s="66"/>
      <c r="AX50" s="66"/>
      <c r="AY50" s="66"/>
      <c r="AZ50" s="180"/>
      <c r="BA50" s="66"/>
      <c r="BB50" s="66"/>
      <c r="BC50" s="169"/>
      <c r="BD50" s="169"/>
      <c r="BI50" s="133"/>
      <c r="BJ50" s="86"/>
    </row>
    <row r="51" spans="10:62" x14ac:dyDescent="0.25">
      <c r="J51" s="183"/>
      <c r="K51" s="183"/>
      <c r="M51" s="183"/>
      <c r="W51" s="66"/>
      <c r="X51" s="66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9"/>
      <c r="AS51" s="169"/>
      <c r="AT51" s="169"/>
      <c r="AU51" s="66"/>
      <c r="AV51" s="66"/>
      <c r="AW51" s="66"/>
      <c r="AX51" s="66"/>
      <c r="AY51" s="66"/>
      <c r="AZ51" s="180"/>
      <c r="BA51" s="66"/>
      <c r="BB51" s="66"/>
      <c r="BC51" s="169"/>
      <c r="BD51" s="169"/>
      <c r="BI51" s="133"/>
      <c r="BJ51" s="86"/>
    </row>
    <row r="52" spans="10:62" x14ac:dyDescent="0.25">
      <c r="J52" s="183"/>
      <c r="K52" s="183"/>
      <c r="L52" s="184"/>
      <c r="M52" s="183"/>
      <c r="W52" s="66"/>
      <c r="X52" s="66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69"/>
      <c r="AS52" s="169"/>
      <c r="AT52" s="169"/>
      <c r="AU52" s="66"/>
      <c r="AV52" s="66"/>
      <c r="AW52" s="66"/>
      <c r="AX52" s="66"/>
      <c r="AY52" s="66"/>
      <c r="AZ52" s="180"/>
      <c r="BA52" s="66"/>
      <c r="BB52" s="66"/>
      <c r="BC52" s="169"/>
      <c r="BD52" s="169"/>
      <c r="BI52" s="133"/>
      <c r="BJ52" s="86"/>
    </row>
    <row r="53" spans="10:62" x14ac:dyDescent="0.25">
      <c r="J53" s="183"/>
      <c r="K53" s="183"/>
      <c r="L53" s="184"/>
      <c r="M53" s="183"/>
      <c r="W53" s="66"/>
      <c r="X53" s="66"/>
      <c r="Y53" s="169"/>
      <c r="Z53" s="169"/>
      <c r="AA53" s="169"/>
      <c r="AB53" s="169"/>
      <c r="AC53" s="169"/>
      <c r="AD53" s="169"/>
      <c r="AE53" s="169"/>
      <c r="AF53" s="94"/>
      <c r="AG53" s="94"/>
      <c r="AH53" s="94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66"/>
      <c r="AV53" s="66"/>
      <c r="AW53" s="66"/>
      <c r="AX53" s="66"/>
      <c r="AY53" s="66"/>
      <c r="AZ53" s="180"/>
      <c r="BA53" s="66"/>
      <c r="BB53" s="66"/>
      <c r="BC53" s="169"/>
      <c r="BD53" s="169"/>
      <c r="BI53" s="133"/>
      <c r="BJ53" s="86"/>
    </row>
    <row r="54" spans="10:62" x14ac:dyDescent="0.25">
      <c r="J54" s="183"/>
      <c r="K54" s="183"/>
      <c r="L54" s="184"/>
      <c r="M54" s="183"/>
      <c r="W54" s="66"/>
      <c r="X54" s="66"/>
      <c r="Y54" s="169"/>
      <c r="Z54" s="169"/>
      <c r="AA54" s="169"/>
      <c r="AB54" s="169"/>
      <c r="AC54" s="169"/>
      <c r="AD54" s="169"/>
      <c r="AE54" s="169"/>
      <c r="AF54" s="94"/>
      <c r="AG54" s="94"/>
      <c r="AH54" s="94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66"/>
      <c r="AV54" s="66"/>
      <c r="AW54" s="66"/>
      <c r="AX54" s="66"/>
      <c r="AY54" s="66"/>
      <c r="AZ54" s="180"/>
      <c r="BA54" s="66"/>
      <c r="BB54" s="66"/>
      <c r="BC54" s="169"/>
      <c r="BD54" s="169"/>
      <c r="BI54" s="133"/>
      <c r="BJ54" s="86"/>
    </row>
    <row r="55" spans="10:62" x14ac:dyDescent="0.25">
      <c r="J55" s="183"/>
      <c r="K55" s="183"/>
      <c r="L55" s="184"/>
      <c r="M55" s="183"/>
      <c r="W55" s="66"/>
      <c r="X55" s="66"/>
      <c r="Y55" s="169"/>
      <c r="Z55" s="169"/>
      <c r="AA55" s="169"/>
      <c r="AB55" s="169"/>
      <c r="AC55" s="169"/>
      <c r="AD55" s="169"/>
      <c r="AE55" s="179"/>
      <c r="AF55" s="94"/>
      <c r="AG55" s="94"/>
      <c r="AH55" s="94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66"/>
      <c r="AV55" s="66"/>
      <c r="AW55" s="66"/>
      <c r="AX55" s="66"/>
      <c r="AY55" s="66"/>
      <c r="AZ55" s="180"/>
      <c r="BA55" s="66"/>
      <c r="BB55" s="66"/>
      <c r="BC55" s="169"/>
      <c r="BD55" s="169"/>
      <c r="BI55" s="133"/>
      <c r="BJ55" s="86"/>
    </row>
    <row r="56" spans="10:62" x14ac:dyDescent="0.25">
      <c r="J56" s="183"/>
      <c r="K56" s="183"/>
      <c r="L56" s="184"/>
      <c r="M56" s="183"/>
      <c r="W56" s="66"/>
      <c r="X56" s="66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66"/>
      <c r="AV56" s="66"/>
      <c r="AW56" s="66"/>
      <c r="AX56" s="66"/>
      <c r="AY56" s="66"/>
      <c r="AZ56" s="180"/>
      <c r="BA56" s="66"/>
      <c r="BB56" s="66"/>
      <c r="BC56" s="169"/>
      <c r="BD56" s="169"/>
      <c r="BI56" s="133"/>
      <c r="BJ56" s="86"/>
    </row>
    <row r="57" spans="10:62" x14ac:dyDescent="0.25">
      <c r="J57" s="183"/>
      <c r="K57" s="183"/>
      <c r="M57" s="183"/>
      <c r="W57" s="66"/>
      <c r="X57" s="66"/>
      <c r="Y57" s="169"/>
      <c r="Z57" s="169"/>
      <c r="AA57" s="169"/>
      <c r="AB57" s="169"/>
      <c r="AC57" s="169"/>
      <c r="AD57" s="169"/>
      <c r="AE57" s="169"/>
      <c r="AF57" s="185"/>
      <c r="AG57" s="185"/>
      <c r="AH57" s="185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66"/>
      <c r="AV57" s="66"/>
      <c r="AW57" s="66"/>
      <c r="AX57" s="66"/>
      <c r="AY57" s="66"/>
      <c r="AZ57" s="180"/>
      <c r="BA57" s="66"/>
      <c r="BB57" s="66"/>
      <c r="BC57" s="169"/>
      <c r="BD57" s="169"/>
      <c r="BI57" s="133"/>
      <c r="BJ57" s="86"/>
    </row>
    <row r="58" spans="10:62" x14ac:dyDescent="0.25">
      <c r="J58" s="183"/>
      <c r="K58" s="183"/>
      <c r="M58" s="183"/>
      <c r="W58" s="66"/>
      <c r="X58" s="66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66"/>
      <c r="AV58" s="66"/>
      <c r="AW58" s="66"/>
      <c r="AX58" s="66"/>
      <c r="AY58" s="66"/>
      <c r="AZ58" s="180"/>
      <c r="BA58" s="66"/>
      <c r="BB58" s="66"/>
      <c r="BC58" s="169"/>
      <c r="BD58" s="169"/>
      <c r="BI58" s="133"/>
      <c r="BJ58" s="86"/>
    </row>
    <row r="59" spans="10:62" x14ac:dyDescent="0.25">
      <c r="J59" s="183"/>
      <c r="K59" s="183"/>
      <c r="M59" s="183"/>
      <c r="W59" s="66"/>
      <c r="X59" s="66"/>
      <c r="Y59" s="66"/>
      <c r="Z59" s="66"/>
      <c r="AA59" s="66"/>
      <c r="AB59" s="66"/>
      <c r="AC59" s="66"/>
      <c r="AD59" s="66"/>
      <c r="AE59" s="66"/>
      <c r="AF59" s="179"/>
      <c r="AG59" s="179"/>
      <c r="AH59" s="179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180"/>
      <c r="BA59" s="66"/>
      <c r="BB59" s="66"/>
      <c r="BC59" s="169"/>
      <c r="BD59" s="169"/>
      <c r="BE59" s="169"/>
    </row>
    <row r="60" spans="10:62" x14ac:dyDescent="0.25">
      <c r="J60" s="183"/>
      <c r="K60" s="183"/>
      <c r="M60" s="183"/>
      <c r="W60" s="65"/>
      <c r="X60" s="66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180"/>
      <c r="BA60" s="65"/>
      <c r="BB60" s="65"/>
      <c r="BC60" s="66"/>
      <c r="BD60" s="66"/>
      <c r="BE60" s="65"/>
      <c r="BF60" s="169"/>
    </row>
    <row r="61" spans="10:62" x14ac:dyDescent="0.25">
      <c r="J61" s="183"/>
      <c r="K61" s="183"/>
      <c r="M61" s="183"/>
      <c r="W61" s="65"/>
      <c r="X61" s="66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180"/>
      <c r="BA61" s="65"/>
      <c r="BB61" s="65"/>
      <c r="BC61" s="66"/>
      <c r="BD61" s="66"/>
      <c r="BE61" s="65"/>
      <c r="BF61" s="65"/>
    </row>
    <row r="62" spans="10:62" x14ac:dyDescent="0.25">
      <c r="J62" s="183"/>
      <c r="K62" s="183"/>
      <c r="M62" s="183"/>
      <c r="W62" s="65"/>
      <c r="X62" s="66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180"/>
      <c r="BA62" s="65"/>
      <c r="BB62" s="65"/>
      <c r="BC62" s="66"/>
      <c r="BD62" s="66"/>
      <c r="BE62" s="65"/>
      <c r="BF62" s="65"/>
    </row>
    <row r="63" spans="10:62" x14ac:dyDescent="0.25">
      <c r="J63" s="183"/>
      <c r="K63" s="183"/>
      <c r="M63" s="183"/>
      <c r="W63" s="186"/>
      <c r="X63" s="186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8"/>
      <c r="BA63" s="187"/>
      <c r="BB63" s="187"/>
      <c r="BC63" s="66"/>
      <c r="BD63" s="66"/>
      <c r="BE63" s="65"/>
      <c r="BF63" s="65"/>
    </row>
    <row r="64" spans="10:62" x14ac:dyDescent="0.25">
      <c r="J64" s="183"/>
      <c r="K64" s="183"/>
      <c r="M64" s="183"/>
      <c r="W64" s="66"/>
      <c r="X64" s="66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90"/>
      <c r="BA64" s="189"/>
      <c r="BB64" s="189"/>
      <c r="BC64" s="189"/>
      <c r="BD64" s="189"/>
      <c r="BE64" s="189"/>
      <c r="BF64" s="65"/>
    </row>
    <row r="65" spans="10:58" x14ac:dyDescent="0.25">
      <c r="J65" s="183"/>
      <c r="K65" s="183"/>
      <c r="M65" s="183"/>
      <c r="W65" s="66"/>
      <c r="X65" s="66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90"/>
      <c r="BA65" s="189"/>
      <c r="BB65" s="189"/>
      <c r="BC65" s="189"/>
      <c r="BD65" s="189"/>
      <c r="BE65" s="189"/>
      <c r="BF65" s="189"/>
    </row>
    <row r="66" spans="10:58" x14ac:dyDescent="0.25">
      <c r="J66" s="183"/>
      <c r="K66" s="183"/>
      <c r="W66" s="66"/>
      <c r="X66" s="66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90"/>
      <c r="BA66" s="189"/>
      <c r="BB66" s="189"/>
      <c r="BC66" s="189"/>
      <c r="BD66" s="189"/>
      <c r="BE66" s="189"/>
      <c r="BF66" s="189"/>
    </row>
    <row r="67" spans="10:58" x14ac:dyDescent="0.25">
      <c r="W67" s="66"/>
      <c r="X67" s="66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90"/>
      <c r="BA67" s="189"/>
      <c r="BB67" s="189"/>
      <c r="BC67" s="189"/>
      <c r="BD67" s="189"/>
      <c r="BE67" s="189"/>
      <c r="BF67" s="189"/>
    </row>
    <row r="68" spans="10:58" x14ac:dyDescent="0.25">
      <c r="W68" s="66"/>
      <c r="X68" s="66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90"/>
      <c r="BA68" s="189"/>
      <c r="BB68" s="189"/>
      <c r="BC68" s="189"/>
      <c r="BD68" s="189"/>
      <c r="BE68" s="189"/>
      <c r="BF68" s="189"/>
    </row>
    <row r="69" spans="10:58" x14ac:dyDescent="0.25">
      <c r="W69" s="66"/>
      <c r="X69" s="66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90"/>
      <c r="BA69" s="189"/>
      <c r="BB69" s="189"/>
      <c r="BC69" s="189"/>
      <c r="BD69" s="189"/>
      <c r="BE69" s="189"/>
      <c r="BF69" s="189"/>
    </row>
    <row r="70" spans="10:58" x14ac:dyDescent="0.25">
      <c r="W70" s="66"/>
      <c r="X70" s="66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90"/>
      <c r="BA70" s="189"/>
      <c r="BB70" s="189"/>
      <c r="BC70" s="189"/>
      <c r="BD70" s="189"/>
      <c r="BE70" s="189"/>
      <c r="BF70" s="189"/>
    </row>
    <row r="71" spans="10:58" x14ac:dyDescent="0.25">
      <c r="W71" s="66"/>
      <c r="X71" s="66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90"/>
      <c r="BA71" s="189"/>
      <c r="BB71" s="189"/>
      <c r="BC71" s="189"/>
      <c r="BD71" s="189"/>
      <c r="BE71" s="189"/>
      <c r="BF71" s="189"/>
    </row>
    <row r="72" spans="10:58" x14ac:dyDescent="0.25">
      <c r="W72" s="66"/>
      <c r="X72" s="66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90"/>
      <c r="BA72" s="189"/>
      <c r="BB72" s="189"/>
      <c r="BC72" s="189"/>
      <c r="BD72" s="189"/>
      <c r="BE72" s="189"/>
      <c r="BF72" s="189"/>
    </row>
    <row r="73" spans="10:58" x14ac:dyDescent="0.25">
      <c r="W73" s="66"/>
      <c r="X73" s="66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90"/>
      <c r="BA73" s="189"/>
      <c r="BB73" s="189"/>
      <c r="BC73" s="189"/>
      <c r="BD73" s="189"/>
      <c r="BE73" s="189"/>
      <c r="BF73" s="189"/>
    </row>
    <row r="74" spans="10:58" x14ac:dyDescent="0.25">
      <c r="W74" s="66"/>
      <c r="X74" s="66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90"/>
      <c r="BA74" s="189"/>
      <c r="BB74" s="189"/>
      <c r="BC74" s="189"/>
      <c r="BD74" s="189"/>
      <c r="BE74" s="189"/>
      <c r="BF74" s="189"/>
    </row>
    <row r="75" spans="10:58" x14ac:dyDescent="0.25">
      <c r="W75" s="66"/>
      <c r="X75" s="66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90"/>
      <c r="BA75" s="189"/>
      <c r="BB75" s="189"/>
      <c r="BC75" s="189"/>
      <c r="BD75" s="189"/>
      <c r="BE75" s="189"/>
      <c r="BF75" s="189"/>
    </row>
    <row r="76" spans="10:58" x14ac:dyDescent="0.25">
      <c r="W76" s="66"/>
      <c r="X76" s="66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90"/>
      <c r="BA76" s="189"/>
      <c r="BB76" s="189"/>
      <c r="BC76" s="189"/>
      <c r="BD76" s="189"/>
      <c r="BE76" s="189"/>
      <c r="BF76" s="189"/>
    </row>
    <row r="77" spans="10:58" x14ac:dyDescent="0.25">
      <c r="W77" s="66"/>
      <c r="X77" s="66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90"/>
      <c r="BA77" s="189"/>
      <c r="BB77" s="189"/>
      <c r="BC77" s="189"/>
      <c r="BD77" s="189"/>
      <c r="BE77" s="189"/>
      <c r="BF77" s="189"/>
    </row>
    <row r="78" spans="10:58" x14ac:dyDescent="0.25">
      <c r="W78" s="66"/>
      <c r="X78" s="66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90"/>
      <c r="BA78" s="189"/>
      <c r="BB78" s="189"/>
      <c r="BC78" s="189"/>
      <c r="BD78" s="189"/>
      <c r="BE78" s="189"/>
      <c r="BF78" s="189"/>
    </row>
    <row r="79" spans="10:58" x14ac:dyDescent="0.25">
      <c r="W79" s="66"/>
      <c r="X79" s="66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90"/>
      <c r="BA79" s="189"/>
      <c r="BB79" s="189"/>
      <c r="BC79" s="189"/>
      <c r="BD79" s="189"/>
      <c r="BE79" s="189"/>
      <c r="BF79" s="189"/>
    </row>
    <row r="80" spans="10:58" x14ac:dyDescent="0.25">
      <c r="W80" s="66"/>
      <c r="X80" s="66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90"/>
      <c r="BA80" s="189"/>
      <c r="BB80" s="189"/>
      <c r="BC80" s="189"/>
      <c r="BD80" s="189"/>
      <c r="BE80" s="189"/>
      <c r="BF80" s="189"/>
    </row>
    <row r="81" spans="23:58" x14ac:dyDescent="0.25">
      <c r="W81" s="66"/>
      <c r="X81" s="66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90"/>
      <c r="BA81" s="189"/>
      <c r="BB81" s="189"/>
      <c r="BC81" s="189"/>
      <c r="BD81" s="189"/>
      <c r="BE81" s="189"/>
      <c r="BF81" s="189"/>
    </row>
    <row r="82" spans="23:58" x14ac:dyDescent="0.25">
      <c r="W82" s="66"/>
      <c r="X82" s="66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90"/>
      <c r="BA82" s="189"/>
      <c r="BB82" s="189"/>
      <c r="BC82" s="189"/>
      <c r="BD82" s="189"/>
      <c r="BE82" s="189"/>
      <c r="BF82" s="189"/>
    </row>
    <row r="83" spans="23:58" x14ac:dyDescent="0.25">
      <c r="W83" s="66"/>
      <c r="X83" s="66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90"/>
      <c r="BA83" s="189"/>
      <c r="BB83" s="189"/>
      <c r="BC83" s="189"/>
      <c r="BD83" s="189"/>
      <c r="BE83" s="189"/>
      <c r="BF83" s="189"/>
    </row>
    <row r="84" spans="23:58" x14ac:dyDescent="0.25">
      <c r="W84" s="66"/>
      <c r="X84" s="66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90"/>
      <c r="BA84" s="189"/>
      <c r="BB84" s="189"/>
      <c r="BC84" s="189"/>
      <c r="BD84" s="189"/>
      <c r="BE84" s="189"/>
      <c r="BF84" s="189"/>
    </row>
    <row r="85" spans="23:58" x14ac:dyDescent="0.25">
      <c r="W85" s="66"/>
      <c r="X85" s="66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90"/>
      <c r="BA85" s="189"/>
      <c r="BB85" s="189"/>
      <c r="BC85" s="189"/>
      <c r="BD85" s="189"/>
      <c r="BE85" s="189"/>
      <c r="BF85" s="189"/>
    </row>
    <row r="86" spans="23:58" x14ac:dyDescent="0.25">
      <c r="W86" s="65"/>
      <c r="X86" s="66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180"/>
      <c r="BA86" s="65"/>
      <c r="BB86" s="65"/>
      <c r="BC86" s="66"/>
      <c r="BD86" s="66"/>
      <c r="BE86" s="65"/>
      <c r="BF86" s="189"/>
    </row>
    <row r="87" spans="23:58" x14ac:dyDescent="0.25">
      <c r="W87" s="65"/>
      <c r="X87" s="66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180"/>
      <c r="BA87" s="65"/>
      <c r="BB87" s="65"/>
      <c r="BC87" s="66"/>
      <c r="BD87" s="66"/>
      <c r="BE87" s="65"/>
      <c r="BF87" s="65"/>
    </row>
    <row r="88" spans="23:58" x14ac:dyDescent="0.25">
      <c r="W88" s="65"/>
      <c r="X88" s="66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180"/>
      <c r="BA88" s="65"/>
      <c r="BB88" s="65"/>
      <c r="BC88" s="66"/>
      <c r="BD88" s="66"/>
      <c r="BE88" s="65"/>
      <c r="BF88" s="65"/>
    </row>
    <row r="89" spans="23:58" x14ac:dyDescent="0.25">
      <c r="W89" s="65"/>
      <c r="X89" s="66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180"/>
      <c r="BA89" s="65"/>
      <c r="BB89" s="65"/>
      <c r="BC89" s="66"/>
      <c r="BD89" s="66"/>
      <c r="BE89" s="65"/>
      <c r="BF89" s="65"/>
    </row>
    <row r="90" spans="23:58" x14ac:dyDescent="0.25">
      <c r="W90" s="65"/>
      <c r="X90" s="66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180"/>
      <c r="BA90" s="65"/>
      <c r="BB90" s="65"/>
      <c r="BC90" s="66"/>
      <c r="BD90" s="66"/>
      <c r="BE90" s="65"/>
      <c r="BF90" s="65"/>
    </row>
    <row r="91" spans="23:58" x14ac:dyDescent="0.25">
      <c r="W91" s="65"/>
      <c r="X91" s="66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180"/>
      <c r="BA91" s="65"/>
      <c r="BB91" s="65"/>
      <c r="BC91" s="66"/>
      <c r="BD91" s="66"/>
      <c r="BE91" s="65"/>
      <c r="BF91" s="65"/>
    </row>
    <row r="92" spans="23:58" x14ac:dyDescent="0.25">
      <c r="W92" s="65"/>
      <c r="X92" s="66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180"/>
      <c r="BA92" s="65"/>
      <c r="BB92" s="65"/>
      <c r="BC92" s="66"/>
      <c r="BD92" s="66"/>
      <c r="BE92" s="65"/>
      <c r="BF92" s="65"/>
    </row>
    <row r="93" spans="23:58" x14ac:dyDescent="0.25">
      <c r="W93" s="65"/>
      <c r="X93" s="66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180"/>
      <c r="BA93" s="65"/>
      <c r="BB93" s="65"/>
      <c r="BC93" s="66"/>
      <c r="BD93" s="66"/>
      <c r="BE93" s="65"/>
      <c r="BF93" s="65"/>
    </row>
    <row r="94" spans="23:58" x14ac:dyDescent="0.25">
      <c r="W94" s="65"/>
      <c r="X94" s="66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180"/>
      <c r="BA94" s="65"/>
      <c r="BB94" s="65"/>
      <c r="BC94" s="66"/>
      <c r="BD94" s="66"/>
      <c r="BE94" s="65"/>
      <c r="BF94" s="65"/>
    </row>
    <row r="95" spans="23:58" x14ac:dyDescent="0.25">
      <c r="W95" s="65"/>
      <c r="X95" s="66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180"/>
      <c r="BA95" s="65"/>
      <c r="BB95" s="65"/>
      <c r="BC95" s="66"/>
      <c r="BD95" s="66"/>
      <c r="BE95" s="65"/>
      <c r="BF95" s="65"/>
    </row>
    <row r="96" spans="23:58" x14ac:dyDescent="0.25">
      <c r="W96" s="65"/>
      <c r="X96" s="66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180"/>
      <c r="BA96" s="65"/>
      <c r="BB96" s="65"/>
      <c r="BC96" s="66"/>
      <c r="BD96" s="66"/>
      <c r="BE96" s="65"/>
      <c r="BF96" s="65"/>
    </row>
    <row r="97" spans="23:58" x14ac:dyDescent="0.25">
      <c r="W97" s="65"/>
      <c r="X97" s="66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180"/>
      <c r="BA97" s="65"/>
      <c r="BB97" s="65"/>
      <c r="BC97" s="66"/>
      <c r="BD97" s="66"/>
      <c r="BE97" s="65"/>
      <c r="BF97" s="65"/>
    </row>
    <row r="98" spans="23:58" x14ac:dyDescent="0.25">
      <c r="W98" s="65"/>
      <c r="X98" s="66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180"/>
      <c r="BA98" s="65"/>
      <c r="BB98" s="65"/>
      <c r="BC98" s="66"/>
      <c r="BD98" s="66"/>
      <c r="BE98" s="65"/>
      <c r="BF98" s="65"/>
    </row>
    <row r="99" spans="23:58" x14ac:dyDescent="0.25">
      <c r="W99" s="65"/>
      <c r="X99" s="66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180"/>
      <c r="BA99" s="65"/>
      <c r="BB99" s="65"/>
      <c r="BC99" s="66"/>
      <c r="BD99" s="66"/>
      <c r="BE99" s="65"/>
      <c r="BF99" s="65"/>
    </row>
    <row r="100" spans="23:58" x14ac:dyDescent="0.25">
      <c r="W100" s="65"/>
      <c r="X100" s="66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180"/>
      <c r="BA100" s="65"/>
      <c r="BB100" s="65"/>
      <c r="BC100" s="66"/>
      <c r="BD100" s="66"/>
      <c r="BE100" s="65"/>
      <c r="BF100" s="65"/>
    </row>
    <row r="101" spans="23:58" x14ac:dyDescent="0.25">
      <c r="BF101" s="65"/>
    </row>
  </sheetData>
  <mergeCells count="1">
    <mergeCell ref="N5:T5"/>
  </mergeCells>
  <pageMargins left="0" right="0" top="0.75" bottom="0.75" header="0.3" footer="0.3"/>
  <pageSetup scale="21" orientation="landscape" r:id="rId1"/>
  <headerFooter>
    <oddHeader>&amp;L&amp;Z&amp;F</oddHeader>
    <oddFooter>&amp;R&amp;A
&amp;D&amp;T
&amp;Z&amp;F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10</vt:i4>
      </vt:variant>
    </vt:vector>
  </HeadingPairs>
  <TitlesOfParts>
    <vt:vector size="32" baseType="lpstr">
      <vt:lpstr>Summary of Emissions</vt:lpstr>
      <vt:lpstr>Total System Average Cost</vt:lpstr>
      <vt:lpstr>Emissions Savings in MDth</vt:lpstr>
      <vt:lpstr>L&amp;R Bal - Reference</vt:lpstr>
      <vt:lpstr>L&amp;R Bal - Electrification</vt:lpstr>
      <vt:lpstr>L&amp;R Bal - A Ceiling Price</vt:lpstr>
      <vt:lpstr>L&amp;R Bal - B Floor Price</vt:lpstr>
      <vt:lpstr>L&amp;R Bal - C Limited Emissions</vt:lpstr>
      <vt:lpstr>L&amp;R Bal - D RNG NA</vt:lpstr>
      <vt:lpstr>L&amp;R Bal - E HHP Policy</vt:lpstr>
      <vt:lpstr>L&amp;R Bal - F No Gas Growth</vt:lpstr>
      <vt:lpstr>L&amp;R Bal - G High Gas</vt:lpstr>
      <vt:lpstr>L&amp;R Bal - Preferred Portfolio</vt:lpstr>
      <vt:lpstr>ERP Electrification -&gt;</vt:lpstr>
      <vt:lpstr>Electrification Costs</vt:lpstr>
      <vt:lpstr>Elect. Ref Builds+Emissions </vt:lpstr>
      <vt:lpstr>Full Elect. Builds + Emissions</vt:lpstr>
      <vt:lpstr>HPP Builds + Emissions</vt:lpstr>
      <vt:lpstr>Builds Summary Grouped by Year</vt:lpstr>
      <vt:lpstr>Demand After DSR</vt:lpstr>
      <vt:lpstr>DSR Bundles</vt:lpstr>
      <vt:lpstr>RNG by Scenario</vt:lpstr>
      <vt:lpstr>'L&amp;R Bal - A Ceiling Price'!Print_Area</vt:lpstr>
      <vt:lpstr>'L&amp;R Bal - B Floor Price'!Print_Area</vt:lpstr>
      <vt:lpstr>'L&amp;R Bal - C Limited Emissions'!Print_Area</vt:lpstr>
      <vt:lpstr>'L&amp;R Bal - D RNG NA'!Print_Area</vt:lpstr>
      <vt:lpstr>'L&amp;R Bal - E HHP Policy'!Print_Area</vt:lpstr>
      <vt:lpstr>'L&amp;R Bal - Electrification'!Print_Area</vt:lpstr>
      <vt:lpstr>'L&amp;R Bal - F No Gas Growth'!Print_Area</vt:lpstr>
      <vt:lpstr>'L&amp;R Bal - G High Gas'!Print_Area</vt:lpstr>
      <vt:lpstr>'L&amp;R Bal - Preferred Portfolio'!Print_Area</vt:lpstr>
      <vt:lpstr>'L&amp;R Bal - Reference'!Print_Area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Gurvinder</dc:creator>
  <cp:lastModifiedBy>Outlaw, Ray B</cp:lastModifiedBy>
  <dcterms:created xsi:type="dcterms:W3CDTF">2020-08-23T21:01:53Z</dcterms:created>
  <dcterms:modified xsi:type="dcterms:W3CDTF">2023-01-24T01:10:15Z</dcterms:modified>
</cp:coreProperties>
</file>