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esourcePlanning\2023 IRP\Gas\!Post IRP\Update App F Excel file 2023 IRP\"/>
    </mc:Choice>
  </mc:AlternateContent>
  <bookViews>
    <workbookView xWindow="-15" yWindow="-15" windowWidth="12240" windowHeight="6315" tabRatio="941" activeTab="1"/>
  </bookViews>
  <sheets>
    <sheet name="Summary of Emissions" sheetId="144" r:id="rId1"/>
    <sheet name="Total System Average Cost" sheetId="141" r:id="rId2"/>
    <sheet name="Emissions Savings in MDth" sheetId="143" r:id="rId3"/>
    <sheet name="L&amp;R Bal - Reference" sheetId="58" r:id="rId4"/>
    <sheet name="L&amp;R Bal - Electrification" sheetId="119" r:id="rId5"/>
    <sheet name="L&amp;R Bal - A Ceiling Price" sheetId="65" r:id="rId6"/>
    <sheet name="L&amp;R Bal - B Floor Price" sheetId="83" r:id="rId7"/>
    <sheet name="L&amp;R Bal - C Limited Emissions" sheetId="80" r:id="rId8"/>
    <sheet name="L&amp;R Bal - D RNG NA" sheetId="107" r:id="rId9"/>
    <sheet name="L&amp;R Bal - E HHP Policy" sheetId="73" r:id="rId10"/>
    <sheet name="L&amp;R Bal - F No Gas Growth" sheetId="111" r:id="rId11"/>
    <sheet name="L&amp;R Bal - G High Gas" sheetId="115" r:id="rId12"/>
    <sheet name="L&amp;R Bal - Preferred Portfolio" sheetId="150" r:id="rId13"/>
    <sheet name="Builds Summary Grouped by Year" sheetId="138" r:id="rId14"/>
    <sheet name="Demand After DSR" sheetId="123" r:id="rId15"/>
    <sheet name="DSR Bundles" sheetId="103" r:id="rId16"/>
    <sheet name="RNG by Scenario" sheetId="104" r:id="rId17"/>
    <sheet name="ERP Electrification -&gt;" sheetId="149" r:id="rId18"/>
    <sheet name="Electrification Costs" sheetId="147" r:id="rId19"/>
    <sheet name="Elect. Ref Builds+Emissions " sheetId="145" r:id="rId20"/>
    <sheet name="Full Elect. Builds + Emissions" sheetId="146" r:id="rId21"/>
    <sheet name="HPP Builds + Emissions" sheetId="148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Order1" hidden="1">255</definedName>
    <definedName name="_Order2" hidden="1">255</definedName>
    <definedName name="_Regression_Out" localSheetId="13" hidden="1">[1]FIA!#REF!</definedName>
    <definedName name="_Regression_Out" localSheetId="5" hidden="1">[1]FIA!#REF!</definedName>
    <definedName name="_Regression_Out" localSheetId="6" hidden="1">[1]FIA!#REF!</definedName>
    <definedName name="_Regression_Out" localSheetId="7" hidden="1">[1]FIA!#REF!</definedName>
    <definedName name="_Regression_Out" localSheetId="8" hidden="1">[1]FIA!#REF!</definedName>
    <definedName name="_Regression_Out" localSheetId="9" hidden="1">[1]FIA!#REF!</definedName>
    <definedName name="_Regression_Out" localSheetId="4" hidden="1">[1]FIA!#REF!</definedName>
    <definedName name="_Regression_Out" localSheetId="10" hidden="1">[1]FIA!#REF!</definedName>
    <definedName name="_Regression_Out" localSheetId="11" hidden="1">[1]FIA!#REF!</definedName>
    <definedName name="_Regression_Out" localSheetId="12" hidden="1">[1]FIA!#REF!</definedName>
    <definedName name="_Regression_Out" localSheetId="3" hidden="1">[1]FIA!#REF!</definedName>
    <definedName name="_Regression_Out" localSheetId="0" hidden="1">[1]FIA!#REF!</definedName>
    <definedName name="_Regression_Out" hidden="1">[1]FIA!#REF!</definedName>
    <definedName name="a" localSheetId="0" hidden="1">{"Plat Summary",#N/A,FALSE,"PLAT DESIGN"}</definedName>
    <definedName name="a" hidden="1">{"Plat Summary",#N/A,FALSE,"PLAT DESIGN"}</definedName>
    <definedName name="After_Tax_WACC">[2]Assumptions!$B$50</definedName>
    <definedName name="b" localSheetId="0" hidden="1">{"Plat Summary",#N/A,FALSE,"PLAT DESIGN"}</definedName>
    <definedName name="b" hidden="1">{"Plat Summary",#N/A,FALSE,"PLAT DESIGN"}</definedName>
    <definedName name="B_Marine_Loading">[3]Assumptions!$B$19</definedName>
    <definedName name="BandO_Tax">[2]Assumptions!$B$65</definedName>
    <definedName name="Book_Depreciation_Rate">[3]Assumptions!$B$103</definedName>
    <definedName name="DGE_to_LNG">[2]Assumptions!$B$20</definedName>
    <definedName name="Equity_Invst_MARKETER">[2]Assumptions!$C$28</definedName>
    <definedName name="Equity_Invst_TOTE">[2]Assumptions!$B$28</definedName>
    <definedName name="FIT_rate">'[4]Gen Inputs'!$B$34</definedName>
    <definedName name="Gal_Year_Plant">[2]Assumptions!$E$37</definedName>
    <definedName name="Gossup_Other_Tax_Rate">'[3]Distribution Cost-&gt; Rev Req'!$D$29</definedName>
    <definedName name="High_Tax">[2]Assumptions!$C$111</definedName>
    <definedName name="Hydro_Table" localSheetId="12">[5]Controls!#REF!</definedName>
    <definedName name="Hydro_Table">[5]Controls!#REF!</definedName>
    <definedName name="Import_1" localSheetId="12">#REF!</definedName>
    <definedName name="Import_1">#REF!</definedName>
    <definedName name="Inflation">[2]Assumptions!$B$47</definedName>
    <definedName name="inflation_labor">[2]Assumptions!$B$48</definedName>
    <definedName name="Input_DB" localSheetId="12">[5]Controls!#REF!</definedName>
    <definedName name="Input_DB">[5]Controls!#REF!</definedName>
    <definedName name="M_Term">[2]Assumptions!$B$24</definedName>
    <definedName name="MMBTU_per_BOE">[2]Assumptions!$B$16</definedName>
    <definedName name="MMBTU_to_LNGgal_HHV">[2]Assumptions!$B$17</definedName>
    <definedName name="MMBTU_to_LNGgal_LHV">[2]Assumptions!$B$18</definedName>
    <definedName name="Model_years">'[4]Gen Inputs'!$B$21</definedName>
    <definedName name="O_M_Input">'[6]Operations(Input)'!$B$6:$AO$9,'[6]Operations(Input)'!$B$14:$AO$14,'[6]Operations(Input)'!$B$16:$B$18,'[6]Operations(Input)'!$B$18:$AO$18,'[6]Operations(Input)'!$B$16:$AO$16</definedName>
    <definedName name="Output_DB" localSheetId="12">[5]Controls!#REF!</definedName>
    <definedName name="Output_DB">[5]Controls!#REF!</definedName>
    <definedName name="Peaking_Allocation">'[2]Capital Inputs'!$E$29</definedName>
    <definedName name="Plant_Input">'[6]Plant(Input)'!$B$7:$AP$9,'[6]Plant(Input)'!$B$11,'[6]Plant(Input)'!$B$15:$AP$15,'[6]Plant(Input)'!$B$18,'[6]Plant(Input)'!$B$20:$AP$20</definedName>
    <definedName name="_xlnm.Print_Area" localSheetId="5">'L&amp;R Bal - A Ceiling Price'!$B$2:$AX$44</definedName>
    <definedName name="_xlnm.Print_Area" localSheetId="6">'L&amp;R Bal - B Floor Price'!$B$2:$AX$44</definedName>
    <definedName name="_xlnm.Print_Area" localSheetId="7">'L&amp;R Bal - C Limited Emissions'!$B$2:$BE$44</definedName>
    <definedName name="_xlnm.Print_Area" localSheetId="8">'L&amp;R Bal - D RNG NA'!$B$2:$BE$44</definedName>
    <definedName name="_xlnm.Print_Area" localSheetId="9">'L&amp;R Bal - E HHP Policy'!$B$2:$BF$44</definedName>
    <definedName name="_xlnm.Print_Area" localSheetId="4">'L&amp;R Bal - Electrification'!$B$2:$BE$44</definedName>
    <definedName name="_xlnm.Print_Area" localSheetId="10">'L&amp;R Bal - F No Gas Growth'!$B$2:$BE$44</definedName>
    <definedName name="_xlnm.Print_Area" localSheetId="11">'L&amp;R Bal - G High Gas'!$B$2:$BE$44</definedName>
    <definedName name="_xlnm.Print_Area" localSheetId="12">'L&amp;R Bal - Preferred Portfolio'!$B$2:$AX$44</definedName>
    <definedName name="_xlnm.Print_Area" localSheetId="3">'L&amp;R Bal - Reference'!$B$2:$BE$44</definedName>
    <definedName name="Property_Tax_Rate">[2]Assumptions!$B$71</definedName>
    <definedName name="Revenue_Gross_Up">[2]Assumptions!$B$113</definedName>
    <definedName name="Small_Plant">[2]Assumptions!$G$11</definedName>
    <definedName name="Start_Year">[2]Assumptions!$B$5</definedName>
    <definedName name="summary" localSheetId="0" hidden="1">{"Plat Summary",#N/A,FALSE,"PLAT DESIGN"}</definedName>
    <definedName name="summary" hidden="1">{"Plat Summary",#N/A,FALSE,"PLAT DESIGN"}</definedName>
    <definedName name="T_Term">[2]Assumptions!$B$23</definedName>
    <definedName name="Tax_Rate">[2]Assumptions!$B$70</definedName>
    <definedName name="Tax_Rate_GasMains">'[2]Dist Plant Rev Req'!$C$49</definedName>
    <definedName name="Tax_Rate_Market">[2]Assumptions!$C$70</definedName>
    <definedName name="Tax_Rate_TOTE">[2]Assumptions!$B$70</definedName>
    <definedName name="Tax_SalesTax">[2]Assumptions!$B$61</definedName>
    <definedName name="Tax_Utility_Gross">[2]Assumptions!$D$70</definedName>
    <definedName name="wacc">[2]Assumptions!$B$51</definedName>
    <definedName name="wHAT" localSheetId="12">[5]Controls!#REF!</definedName>
    <definedName name="wHAT">[5]Controls!#REF!</definedName>
    <definedName name="Working_Capital">[2]Assumptions!$B$58</definedName>
    <definedName name="Years" localSheetId="12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44" l="1"/>
  <c r="AB13" i="144"/>
  <c r="AA13" i="144"/>
  <c r="Z13" i="144"/>
  <c r="Y13" i="144"/>
  <c r="X13" i="144"/>
  <c r="W13" i="144"/>
  <c r="V13" i="144"/>
  <c r="U13" i="144"/>
  <c r="T13" i="144"/>
  <c r="S13" i="144"/>
  <c r="R13" i="144"/>
  <c r="Q13" i="144"/>
  <c r="P13" i="144"/>
  <c r="O13" i="144"/>
  <c r="N13" i="144"/>
  <c r="M13" i="144"/>
  <c r="L13" i="144"/>
  <c r="K13" i="144"/>
  <c r="J13" i="144"/>
  <c r="I13" i="144"/>
  <c r="H13" i="144"/>
  <c r="G13" i="144"/>
  <c r="F13" i="144"/>
  <c r="E13" i="144"/>
  <c r="D13" i="144"/>
  <c r="C13" i="144"/>
  <c r="O370" i="104" l="1"/>
  <c r="O369" i="104"/>
  <c r="O368" i="104"/>
  <c r="O367" i="104"/>
  <c r="O366" i="104"/>
  <c r="O365" i="104"/>
  <c r="O364" i="104"/>
  <c r="O363" i="104"/>
  <c r="O362" i="104"/>
  <c r="O361" i="104"/>
  <c r="O360" i="104"/>
  <c r="O359" i="104"/>
  <c r="O358" i="104"/>
  <c r="O357" i="104"/>
  <c r="O356" i="104"/>
  <c r="O355" i="104"/>
  <c r="O354" i="104"/>
  <c r="O353" i="104"/>
  <c r="O352" i="104"/>
  <c r="O351" i="104"/>
  <c r="O350" i="104"/>
  <c r="O349" i="104"/>
  <c r="O348" i="104"/>
  <c r="O347" i="104"/>
  <c r="O346" i="104"/>
  <c r="O345" i="104"/>
  <c r="O344" i="104"/>
  <c r="O343" i="104"/>
  <c r="O342" i="104"/>
  <c r="O341" i="104"/>
  <c r="O340" i="104"/>
  <c r="O339" i="104"/>
  <c r="O338" i="104"/>
  <c r="O337" i="104"/>
  <c r="O336" i="104"/>
  <c r="O335" i="104"/>
  <c r="O334" i="104"/>
  <c r="O333" i="104"/>
  <c r="O332" i="104"/>
  <c r="O331" i="104"/>
  <c r="O330" i="104"/>
  <c r="O329" i="104"/>
  <c r="O328" i="104"/>
  <c r="O327" i="104"/>
  <c r="O326" i="104"/>
  <c r="O325" i="104"/>
  <c r="O324" i="104"/>
  <c r="O323" i="104"/>
  <c r="O322" i="104"/>
  <c r="O321" i="104"/>
  <c r="O320" i="104"/>
  <c r="O319" i="104"/>
  <c r="O318" i="104"/>
  <c r="O317" i="104"/>
  <c r="O316" i="104"/>
  <c r="O315" i="104"/>
  <c r="O314" i="104"/>
  <c r="O313" i="104"/>
  <c r="O312" i="104"/>
  <c r="O311" i="104"/>
  <c r="O310" i="104"/>
  <c r="O309" i="104"/>
  <c r="O308" i="104"/>
  <c r="O307" i="104"/>
  <c r="O306" i="104"/>
  <c r="O305" i="104"/>
  <c r="O304" i="104"/>
  <c r="O303" i="104"/>
  <c r="O302" i="104"/>
  <c r="O301" i="104"/>
  <c r="O300" i="104"/>
  <c r="O299" i="104"/>
  <c r="O298" i="104"/>
  <c r="O297" i="104"/>
  <c r="O296" i="104"/>
  <c r="O295" i="104"/>
  <c r="O294" i="104"/>
  <c r="O293" i="104"/>
  <c r="O292" i="104"/>
  <c r="O291" i="104"/>
  <c r="O290" i="104"/>
  <c r="O289" i="104"/>
  <c r="O288" i="104"/>
  <c r="O287" i="104"/>
  <c r="O286" i="104"/>
  <c r="O285" i="104"/>
  <c r="O284" i="104"/>
  <c r="O283" i="104"/>
  <c r="O282" i="104"/>
  <c r="O281" i="104"/>
  <c r="O280" i="104"/>
  <c r="O279" i="104"/>
  <c r="O278" i="104"/>
  <c r="O277" i="104"/>
  <c r="O276" i="104"/>
  <c r="O275" i="104"/>
  <c r="O274" i="104"/>
  <c r="O273" i="104"/>
  <c r="O272" i="104"/>
  <c r="O271" i="104"/>
  <c r="O270" i="104"/>
  <c r="O269" i="104"/>
  <c r="O268" i="104"/>
  <c r="O267" i="104"/>
  <c r="O266" i="104"/>
  <c r="O265" i="104"/>
  <c r="O264" i="104"/>
  <c r="O263" i="104"/>
  <c r="O262" i="104"/>
  <c r="O261" i="104"/>
  <c r="O260" i="104"/>
  <c r="O259" i="104"/>
  <c r="O258" i="104"/>
  <c r="O257" i="104"/>
  <c r="O256" i="104"/>
  <c r="O255" i="104"/>
  <c r="O254" i="104"/>
  <c r="O253" i="104"/>
  <c r="O252" i="104"/>
  <c r="O251" i="104"/>
  <c r="O250" i="104"/>
  <c r="O249" i="104"/>
  <c r="O248" i="104"/>
  <c r="O247" i="104"/>
  <c r="O246" i="104"/>
  <c r="O245" i="104"/>
  <c r="O244" i="104"/>
  <c r="O243" i="104"/>
  <c r="O242" i="104"/>
  <c r="O241" i="104"/>
  <c r="O240" i="104"/>
  <c r="O239" i="104"/>
  <c r="O238" i="104"/>
  <c r="O237" i="104"/>
  <c r="O236" i="104"/>
  <c r="O235" i="104"/>
  <c r="O234" i="104"/>
  <c r="O233" i="104"/>
  <c r="O232" i="104"/>
  <c r="O231" i="104"/>
  <c r="O230" i="104"/>
  <c r="O229" i="104"/>
  <c r="O228" i="104"/>
  <c r="O227" i="104"/>
  <c r="O226" i="104"/>
  <c r="O225" i="104"/>
  <c r="O224" i="104"/>
  <c r="O223" i="104"/>
  <c r="O222" i="104"/>
  <c r="O221" i="104"/>
  <c r="O220" i="104"/>
  <c r="O219" i="104"/>
  <c r="O218" i="104"/>
  <c r="O217" i="104"/>
  <c r="O216" i="104"/>
  <c r="O215" i="104"/>
  <c r="O214" i="104"/>
  <c r="O213" i="104"/>
  <c r="O212" i="104"/>
  <c r="O211" i="104"/>
  <c r="O210" i="104"/>
  <c r="O209" i="104"/>
  <c r="O208" i="104"/>
  <c r="O207" i="104"/>
  <c r="O206" i="104"/>
  <c r="O205" i="104"/>
  <c r="O204" i="104"/>
  <c r="O203" i="104"/>
  <c r="O202" i="104"/>
  <c r="O201" i="104"/>
  <c r="O200" i="104"/>
  <c r="O199" i="104"/>
  <c r="O198" i="104"/>
  <c r="O197" i="104"/>
  <c r="O196" i="104"/>
  <c r="O195" i="104"/>
  <c r="O194" i="104"/>
  <c r="O193" i="104"/>
  <c r="O192" i="104"/>
  <c r="O191" i="104"/>
  <c r="O190" i="104"/>
  <c r="O189" i="104"/>
  <c r="O188" i="104"/>
  <c r="O187" i="104"/>
  <c r="O186" i="104"/>
  <c r="O185" i="104"/>
  <c r="O184" i="104"/>
  <c r="O183" i="104"/>
  <c r="O182" i="104"/>
  <c r="O181" i="104"/>
  <c r="O180" i="104"/>
  <c r="O179" i="104"/>
  <c r="O178" i="104"/>
  <c r="O177" i="104"/>
  <c r="O176" i="104"/>
  <c r="O175" i="104"/>
  <c r="O174" i="104"/>
  <c r="O173" i="104"/>
  <c r="O172" i="104"/>
  <c r="O171" i="104"/>
  <c r="O170" i="104"/>
  <c r="O169" i="104"/>
  <c r="O168" i="104"/>
  <c r="O167" i="104"/>
  <c r="O166" i="104"/>
  <c r="O165" i="104"/>
  <c r="O164" i="104"/>
  <c r="O163" i="104"/>
  <c r="O162" i="104"/>
  <c r="O161" i="104"/>
  <c r="O160" i="104"/>
  <c r="O159" i="104"/>
  <c r="O158" i="104"/>
  <c r="O157" i="104"/>
  <c r="O156" i="104"/>
  <c r="O155" i="104"/>
  <c r="O154" i="104"/>
  <c r="O153" i="104"/>
  <c r="O152" i="104"/>
  <c r="O151" i="104"/>
  <c r="O150" i="104"/>
  <c r="O149" i="104"/>
  <c r="O148" i="104"/>
  <c r="O147" i="104"/>
  <c r="O146" i="104"/>
  <c r="O145" i="104"/>
  <c r="O144" i="104"/>
  <c r="O143" i="104"/>
  <c r="O142" i="104"/>
  <c r="O141" i="104"/>
  <c r="O140" i="104"/>
  <c r="O139" i="104"/>
  <c r="O138" i="104"/>
  <c r="O137" i="104"/>
  <c r="O136" i="104"/>
  <c r="O135" i="104"/>
  <c r="O134" i="104"/>
  <c r="O133" i="104"/>
  <c r="O132" i="104"/>
  <c r="O131" i="104"/>
  <c r="O130" i="104"/>
  <c r="O129" i="104"/>
  <c r="O128" i="104"/>
  <c r="O127" i="104"/>
  <c r="O126" i="104"/>
  <c r="O125" i="104"/>
  <c r="O124" i="104"/>
  <c r="O123" i="104"/>
  <c r="O122" i="104"/>
  <c r="O121" i="104"/>
  <c r="O120" i="104"/>
  <c r="O119" i="104"/>
  <c r="O118" i="104"/>
  <c r="O117" i="104"/>
  <c r="O116" i="104"/>
  <c r="O115" i="104"/>
  <c r="O114" i="104"/>
  <c r="O113" i="104"/>
  <c r="O112" i="104"/>
  <c r="O111" i="104"/>
  <c r="O110" i="104"/>
  <c r="O109" i="104"/>
  <c r="O108" i="104"/>
  <c r="O107" i="104"/>
  <c r="O106" i="104"/>
  <c r="O105" i="104"/>
  <c r="O104" i="104"/>
  <c r="O103" i="104"/>
  <c r="O102" i="104"/>
  <c r="O101" i="104"/>
  <c r="O100" i="104"/>
  <c r="O99" i="104"/>
  <c r="O98" i="104"/>
  <c r="O97" i="104"/>
  <c r="O96" i="104"/>
  <c r="O95" i="104"/>
  <c r="O94" i="104"/>
  <c r="O93" i="104"/>
  <c r="O92" i="104"/>
  <c r="O91" i="104"/>
  <c r="O90" i="104"/>
  <c r="O89" i="104"/>
  <c r="O88" i="104"/>
  <c r="O87" i="104"/>
  <c r="O86" i="104"/>
  <c r="O85" i="104"/>
  <c r="O84" i="104"/>
  <c r="O83" i="104"/>
  <c r="O82" i="104"/>
  <c r="O81" i="104"/>
  <c r="O80" i="104"/>
  <c r="O79" i="104"/>
  <c r="O78" i="104"/>
  <c r="O77" i="104"/>
  <c r="O76" i="104"/>
  <c r="O75" i="104"/>
  <c r="O74" i="104"/>
  <c r="O73" i="104"/>
  <c r="O72" i="104"/>
  <c r="O71" i="104"/>
  <c r="O70" i="104"/>
  <c r="O69" i="104"/>
  <c r="O68" i="104"/>
  <c r="O67" i="104"/>
  <c r="O66" i="104"/>
  <c r="O65" i="104"/>
  <c r="O64" i="104"/>
  <c r="O63" i="104"/>
  <c r="O62" i="104"/>
  <c r="O61" i="104"/>
  <c r="O60" i="104"/>
  <c r="O59" i="104"/>
  <c r="O58" i="104"/>
  <c r="O57" i="104"/>
  <c r="O56" i="104"/>
  <c r="O55" i="104"/>
  <c r="O54" i="104"/>
  <c r="O53" i="104"/>
  <c r="O52" i="104"/>
  <c r="Q41" i="104" s="1"/>
  <c r="O51" i="104"/>
  <c r="O50" i="104"/>
  <c r="O49" i="104"/>
  <c r="O48" i="104"/>
  <c r="O47" i="104"/>
  <c r="R42" i="104" s="1"/>
  <c r="T42" i="104"/>
  <c r="T41" i="104"/>
  <c r="S41" i="104"/>
  <c r="S40" i="104"/>
  <c r="R40" i="104"/>
  <c r="R39" i="104"/>
  <c r="Q39" i="104"/>
  <c r="Q38" i="104"/>
  <c r="P38" i="104"/>
  <c r="P37" i="104"/>
  <c r="V36" i="104"/>
  <c r="V35" i="104"/>
  <c r="U35" i="104"/>
  <c r="U34" i="104"/>
  <c r="T34" i="104"/>
  <c r="Q34" i="104"/>
  <c r="V33" i="104"/>
  <c r="U33" i="104"/>
  <c r="T33" i="104"/>
  <c r="S33" i="104"/>
  <c r="P33" i="104"/>
  <c r="V32" i="104"/>
  <c r="U32" i="104"/>
  <c r="T32" i="104"/>
  <c r="S32" i="104"/>
  <c r="R32" i="104"/>
  <c r="Q32" i="104"/>
  <c r="P32" i="104"/>
  <c r="V31" i="104"/>
  <c r="U31" i="104"/>
  <c r="T31" i="104"/>
  <c r="S31" i="104"/>
  <c r="R31" i="104"/>
  <c r="Q31" i="104"/>
  <c r="P31" i="104"/>
  <c r="V30" i="104"/>
  <c r="U30" i="104"/>
  <c r="T30" i="104"/>
  <c r="S30" i="104"/>
  <c r="R30" i="104"/>
  <c r="Q30" i="104"/>
  <c r="P30" i="104"/>
  <c r="V29" i="104"/>
  <c r="U29" i="104"/>
  <c r="T29" i="104"/>
  <c r="S29" i="104"/>
  <c r="R29" i="104"/>
  <c r="Q29" i="104"/>
  <c r="P29" i="104"/>
  <c r="V28" i="104"/>
  <c r="U28" i="104"/>
  <c r="T28" i="104"/>
  <c r="S28" i="104"/>
  <c r="R28" i="104"/>
  <c r="Q28" i="104"/>
  <c r="P28" i="104"/>
  <c r="J28" i="104"/>
  <c r="I28" i="104"/>
  <c r="K28" i="104" s="1"/>
  <c r="H28" i="104"/>
  <c r="G28" i="104"/>
  <c r="F28" i="104"/>
  <c r="E28" i="104"/>
  <c r="D28" i="104"/>
  <c r="C28" i="104"/>
  <c r="B28" i="104"/>
  <c r="V27" i="104"/>
  <c r="U27" i="104"/>
  <c r="T27" i="104"/>
  <c r="S27" i="104"/>
  <c r="R27" i="104"/>
  <c r="Q27" i="104"/>
  <c r="P27" i="104"/>
  <c r="K27" i="104"/>
  <c r="J27" i="104"/>
  <c r="I27" i="104"/>
  <c r="H27" i="104"/>
  <c r="G27" i="104"/>
  <c r="F27" i="104"/>
  <c r="E27" i="104"/>
  <c r="D27" i="104"/>
  <c r="C27" i="104"/>
  <c r="B27" i="104"/>
  <c r="V26" i="104"/>
  <c r="U26" i="104"/>
  <c r="T26" i="104"/>
  <c r="S26" i="104"/>
  <c r="R26" i="104"/>
  <c r="Q26" i="104"/>
  <c r="P26" i="104"/>
  <c r="J26" i="104"/>
  <c r="I26" i="104"/>
  <c r="K26" i="104" s="1"/>
  <c r="H26" i="104"/>
  <c r="G26" i="104"/>
  <c r="F26" i="104"/>
  <c r="E26" i="104"/>
  <c r="D26" i="104"/>
  <c r="C26" i="104"/>
  <c r="B26" i="104"/>
  <c r="V25" i="104"/>
  <c r="U25" i="104"/>
  <c r="T25" i="104"/>
  <c r="S25" i="104"/>
  <c r="R25" i="104"/>
  <c r="Q25" i="104"/>
  <c r="P25" i="104"/>
  <c r="J25" i="104"/>
  <c r="I25" i="104"/>
  <c r="K25" i="104" s="1"/>
  <c r="H25" i="104"/>
  <c r="G25" i="104"/>
  <c r="F25" i="104"/>
  <c r="E25" i="104"/>
  <c r="D25" i="104"/>
  <c r="C25" i="104"/>
  <c r="B25" i="104"/>
  <c r="V24" i="104"/>
  <c r="U24" i="104"/>
  <c r="T24" i="104"/>
  <c r="S24" i="104"/>
  <c r="R24" i="104"/>
  <c r="Q24" i="104"/>
  <c r="P24" i="104"/>
  <c r="J24" i="104"/>
  <c r="I24" i="104"/>
  <c r="K24" i="104" s="1"/>
  <c r="H24" i="104"/>
  <c r="G24" i="104"/>
  <c r="F24" i="104"/>
  <c r="E24" i="104"/>
  <c r="D24" i="104"/>
  <c r="C24" i="104"/>
  <c r="B24" i="104"/>
  <c r="V23" i="104"/>
  <c r="U23" i="104"/>
  <c r="T23" i="104"/>
  <c r="S23" i="104"/>
  <c r="R23" i="104"/>
  <c r="Q23" i="104"/>
  <c r="P23" i="104"/>
  <c r="J23" i="104"/>
  <c r="I23" i="104"/>
  <c r="K23" i="104" s="1"/>
  <c r="H23" i="104"/>
  <c r="G23" i="104"/>
  <c r="F23" i="104"/>
  <c r="E23" i="104"/>
  <c r="D23" i="104"/>
  <c r="C23" i="104"/>
  <c r="B23" i="104"/>
  <c r="V22" i="104"/>
  <c r="U22" i="104"/>
  <c r="T22" i="104"/>
  <c r="S22" i="104"/>
  <c r="R22" i="104"/>
  <c r="Q22" i="104"/>
  <c r="P22" i="104"/>
  <c r="J22" i="104"/>
  <c r="I22" i="104"/>
  <c r="K22" i="104" s="1"/>
  <c r="H22" i="104"/>
  <c r="G22" i="104"/>
  <c r="F22" i="104"/>
  <c r="E22" i="104"/>
  <c r="D22" i="104"/>
  <c r="C22" i="104"/>
  <c r="B22" i="104"/>
  <c r="V21" i="104"/>
  <c r="U21" i="104"/>
  <c r="T21" i="104"/>
  <c r="S21" i="104"/>
  <c r="R21" i="104"/>
  <c r="Q21" i="104"/>
  <c r="P21" i="104"/>
  <c r="J21" i="104"/>
  <c r="I21" i="104"/>
  <c r="K21" i="104" s="1"/>
  <c r="H21" i="104"/>
  <c r="G21" i="104"/>
  <c r="F21" i="104"/>
  <c r="E21" i="104"/>
  <c r="D21" i="104"/>
  <c r="C21" i="104"/>
  <c r="B21" i="104"/>
  <c r="V20" i="104"/>
  <c r="U20" i="104"/>
  <c r="T20" i="104"/>
  <c r="S20" i="104"/>
  <c r="R20" i="104"/>
  <c r="Q20" i="104"/>
  <c r="P20" i="104"/>
  <c r="J20" i="104"/>
  <c r="I20" i="104"/>
  <c r="K20" i="104" s="1"/>
  <c r="H20" i="104"/>
  <c r="G20" i="104"/>
  <c r="F20" i="104"/>
  <c r="E20" i="104"/>
  <c r="D20" i="104"/>
  <c r="C20" i="104"/>
  <c r="B20" i="104"/>
  <c r="V19" i="104"/>
  <c r="U19" i="104"/>
  <c r="T19" i="104"/>
  <c r="S19" i="104"/>
  <c r="R19" i="104"/>
  <c r="Q19" i="104"/>
  <c r="P19" i="104"/>
  <c r="K19" i="104"/>
  <c r="J19" i="104"/>
  <c r="I19" i="104"/>
  <c r="H19" i="104"/>
  <c r="G19" i="104"/>
  <c r="F19" i="104"/>
  <c r="E19" i="104"/>
  <c r="D19" i="104"/>
  <c r="C19" i="104"/>
  <c r="B19" i="104"/>
  <c r="V18" i="104"/>
  <c r="U18" i="104"/>
  <c r="T18" i="104"/>
  <c r="S18" i="104"/>
  <c r="R18" i="104"/>
  <c r="Q18" i="104"/>
  <c r="P18" i="104"/>
  <c r="J18" i="104"/>
  <c r="I18" i="104"/>
  <c r="K18" i="104" s="1"/>
  <c r="H18" i="104"/>
  <c r="G18" i="104"/>
  <c r="F18" i="104"/>
  <c r="E18" i="104"/>
  <c r="D18" i="104"/>
  <c r="C18" i="104"/>
  <c r="B18" i="104"/>
  <c r="V17" i="104"/>
  <c r="U17" i="104"/>
  <c r="T17" i="104"/>
  <c r="S17" i="104"/>
  <c r="R17" i="104"/>
  <c r="Q17" i="104"/>
  <c r="P17" i="104"/>
  <c r="J17" i="104"/>
  <c r="I17" i="104"/>
  <c r="K17" i="104" s="1"/>
  <c r="H17" i="104"/>
  <c r="G17" i="104"/>
  <c r="F17" i="104"/>
  <c r="E17" i="104"/>
  <c r="D17" i="104"/>
  <c r="C17" i="104"/>
  <c r="B17" i="104"/>
  <c r="V16" i="104"/>
  <c r="U16" i="104"/>
  <c r="T16" i="104"/>
  <c r="S16" i="104"/>
  <c r="R16" i="104"/>
  <c r="Q16" i="104"/>
  <c r="P16" i="104"/>
  <c r="K16" i="104"/>
  <c r="J16" i="104"/>
  <c r="I16" i="104"/>
  <c r="H16" i="104"/>
  <c r="G16" i="104"/>
  <c r="F16" i="104"/>
  <c r="E16" i="104"/>
  <c r="D16" i="104"/>
  <c r="C16" i="104"/>
  <c r="B16" i="104"/>
  <c r="J15" i="104"/>
  <c r="I15" i="104"/>
  <c r="K15" i="104" s="1"/>
  <c r="H15" i="104"/>
  <c r="G15" i="104"/>
  <c r="F15" i="104"/>
  <c r="E15" i="104"/>
  <c r="D15" i="104"/>
  <c r="C15" i="104"/>
  <c r="B15" i="104"/>
  <c r="J14" i="104"/>
  <c r="I14" i="104"/>
  <c r="K14" i="104" s="1"/>
  <c r="H14" i="104"/>
  <c r="G14" i="104"/>
  <c r="F14" i="104"/>
  <c r="E14" i="104"/>
  <c r="D14" i="104"/>
  <c r="C14" i="104"/>
  <c r="B14" i="104"/>
  <c r="J13" i="104"/>
  <c r="I13" i="104"/>
  <c r="K13" i="104" s="1"/>
  <c r="H13" i="104"/>
  <c r="G13" i="104"/>
  <c r="F13" i="104"/>
  <c r="E13" i="104"/>
  <c r="D13" i="104"/>
  <c r="C13" i="104"/>
  <c r="B13" i="104"/>
  <c r="J12" i="104"/>
  <c r="I12" i="104"/>
  <c r="K12" i="104" s="1"/>
  <c r="H12" i="104"/>
  <c r="G12" i="104"/>
  <c r="F12" i="104"/>
  <c r="E12" i="104"/>
  <c r="D12" i="104"/>
  <c r="C12" i="104"/>
  <c r="B12" i="104"/>
  <c r="J11" i="104"/>
  <c r="I11" i="104"/>
  <c r="K11" i="104" s="1"/>
  <c r="H11" i="104"/>
  <c r="G11" i="104"/>
  <c r="F11" i="104"/>
  <c r="E11" i="104"/>
  <c r="D11" i="104"/>
  <c r="C11" i="104"/>
  <c r="B11" i="104"/>
  <c r="J10" i="104"/>
  <c r="I10" i="104"/>
  <c r="K10" i="104" s="1"/>
  <c r="H10" i="104"/>
  <c r="G10" i="104"/>
  <c r="F10" i="104"/>
  <c r="E10" i="104"/>
  <c r="D10" i="104"/>
  <c r="C10" i="104"/>
  <c r="B10" i="104"/>
  <c r="J9" i="104"/>
  <c r="I9" i="104"/>
  <c r="K9" i="104" s="1"/>
  <c r="H9" i="104"/>
  <c r="G9" i="104"/>
  <c r="F9" i="104"/>
  <c r="E9" i="104"/>
  <c r="D9" i="104"/>
  <c r="C9" i="104"/>
  <c r="B9" i="104"/>
  <c r="J8" i="104"/>
  <c r="I8" i="104"/>
  <c r="K8" i="104" s="1"/>
  <c r="H8" i="104"/>
  <c r="G8" i="104"/>
  <c r="F8" i="104"/>
  <c r="E8" i="104"/>
  <c r="D8" i="104"/>
  <c r="C8" i="104"/>
  <c r="B8" i="104"/>
  <c r="J7" i="104"/>
  <c r="I7" i="104"/>
  <c r="K7" i="104" s="1"/>
  <c r="H7" i="104"/>
  <c r="G7" i="104"/>
  <c r="F7" i="104"/>
  <c r="E7" i="104"/>
  <c r="D7" i="104"/>
  <c r="C7" i="104"/>
  <c r="B7" i="104"/>
  <c r="K6" i="104"/>
  <c r="J6" i="104"/>
  <c r="I6" i="104"/>
  <c r="H6" i="104"/>
  <c r="G6" i="104"/>
  <c r="F6" i="104"/>
  <c r="E6" i="104"/>
  <c r="D6" i="104"/>
  <c r="C6" i="104"/>
  <c r="B6" i="104"/>
  <c r="J5" i="104"/>
  <c r="I5" i="104"/>
  <c r="K5" i="104" s="1"/>
  <c r="H5" i="104"/>
  <c r="G5" i="104"/>
  <c r="F5" i="104"/>
  <c r="E5" i="104"/>
  <c r="D5" i="104"/>
  <c r="C5" i="104"/>
  <c r="B5" i="104"/>
  <c r="K4" i="104"/>
  <c r="J4" i="104"/>
  <c r="I4" i="104"/>
  <c r="H4" i="104"/>
  <c r="G4" i="104"/>
  <c r="F4" i="104"/>
  <c r="E4" i="104"/>
  <c r="D4" i="104"/>
  <c r="C4" i="104"/>
  <c r="B4" i="104"/>
  <c r="J3" i="104"/>
  <c r="I3" i="104"/>
  <c r="K3" i="104" s="1"/>
  <c r="H3" i="104"/>
  <c r="G3" i="104"/>
  <c r="F3" i="104"/>
  <c r="E3" i="104"/>
  <c r="D3" i="104"/>
  <c r="C3" i="104"/>
  <c r="B3" i="104"/>
  <c r="G12" i="103"/>
  <c r="F12" i="103"/>
  <c r="E12" i="103"/>
  <c r="D12" i="103"/>
  <c r="C12" i="103"/>
  <c r="L29" i="123"/>
  <c r="K29" i="123"/>
  <c r="M29" i="123" s="1"/>
  <c r="J29" i="123"/>
  <c r="I29" i="123"/>
  <c r="H29" i="123"/>
  <c r="G29" i="123"/>
  <c r="F29" i="123"/>
  <c r="E29" i="123"/>
  <c r="D29" i="123"/>
  <c r="C29" i="123"/>
  <c r="L28" i="123"/>
  <c r="K28" i="123"/>
  <c r="M28" i="123" s="1"/>
  <c r="J28" i="123"/>
  <c r="I28" i="123"/>
  <c r="H28" i="123"/>
  <c r="G28" i="123"/>
  <c r="F28" i="123"/>
  <c r="E28" i="123"/>
  <c r="D28" i="123"/>
  <c r="C28" i="123"/>
  <c r="L27" i="123"/>
  <c r="K27" i="123"/>
  <c r="M27" i="123" s="1"/>
  <c r="J27" i="123"/>
  <c r="I27" i="123"/>
  <c r="H27" i="123"/>
  <c r="G27" i="123"/>
  <c r="F27" i="123"/>
  <c r="E27" i="123"/>
  <c r="D27" i="123"/>
  <c r="C27" i="123"/>
  <c r="L26" i="123"/>
  <c r="K26" i="123"/>
  <c r="M26" i="123" s="1"/>
  <c r="J26" i="123"/>
  <c r="I26" i="123"/>
  <c r="H26" i="123"/>
  <c r="G26" i="123"/>
  <c r="F26" i="123"/>
  <c r="E26" i="123"/>
  <c r="D26" i="123"/>
  <c r="C26" i="123"/>
  <c r="L25" i="123"/>
  <c r="K25" i="123"/>
  <c r="M25" i="123" s="1"/>
  <c r="J25" i="123"/>
  <c r="I25" i="123"/>
  <c r="H25" i="123"/>
  <c r="G25" i="123"/>
  <c r="F25" i="123"/>
  <c r="E25" i="123"/>
  <c r="D25" i="123"/>
  <c r="C25" i="123"/>
  <c r="L24" i="123"/>
  <c r="K24" i="123"/>
  <c r="M24" i="123" s="1"/>
  <c r="J24" i="123"/>
  <c r="I24" i="123"/>
  <c r="H24" i="123"/>
  <c r="G24" i="123"/>
  <c r="F24" i="123"/>
  <c r="E24" i="123"/>
  <c r="D24" i="123"/>
  <c r="C24" i="123"/>
  <c r="M23" i="123"/>
  <c r="L23" i="123"/>
  <c r="K23" i="123"/>
  <c r="J23" i="123"/>
  <c r="I23" i="123"/>
  <c r="H23" i="123"/>
  <c r="G23" i="123"/>
  <c r="F23" i="123"/>
  <c r="E23" i="123"/>
  <c r="D23" i="123"/>
  <c r="C23" i="123"/>
  <c r="L22" i="123"/>
  <c r="K22" i="123"/>
  <c r="M22" i="123" s="1"/>
  <c r="J22" i="123"/>
  <c r="I22" i="123"/>
  <c r="H22" i="123"/>
  <c r="G22" i="123"/>
  <c r="F22" i="123"/>
  <c r="E22" i="123"/>
  <c r="D22" i="123"/>
  <c r="C22" i="123"/>
  <c r="L21" i="123"/>
  <c r="K21" i="123"/>
  <c r="M21" i="123" s="1"/>
  <c r="J21" i="123"/>
  <c r="I21" i="123"/>
  <c r="H21" i="123"/>
  <c r="G21" i="123"/>
  <c r="F21" i="123"/>
  <c r="E21" i="123"/>
  <c r="D21" i="123"/>
  <c r="C21" i="123"/>
  <c r="L20" i="123"/>
  <c r="K20" i="123"/>
  <c r="M20" i="123" s="1"/>
  <c r="J20" i="123"/>
  <c r="I20" i="123"/>
  <c r="H20" i="123"/>
  <c r="G20" i="123"/>
  <c r="F20" i="123"/>
  <c r="E20" i="123"/>
  <c r="D20" i="123"/>
  <c r="C20" i="123"/>
  <c r="M19" i="123"/>
  <c r="L19" i="123"/>
  <c r="K19" i="123"/>
  <c r="J19" i="123"/>
  <c r="I19" i="123"/>
  <c r="H19" i="123"/>
  <c r="G19" i="123"/>
  <c r="F19" i="123"/>
  <c r="E19" i="123"/>
  <c r="D19" i="123"/>
  <c r="C19" i="123"/>
  <c r="L18" i="123"/>
  <c r="K18" i="123"/>
  <c r="M18" i="123" s="1"/>
  <c r="J18" i="123"/>
  <c r="I18" i="123"/>
  <c r="H18" i="123"/>
  <c r="G18" i="123"/>
  <c r="F18" i="123"/>
  <c r="E18" i="123"/>
  <c r="D18" i="123"/>
  <c r="C18" i="123"/>
  <c r="L17" i="123"/>
  <c r="K17" i="123"/>
  <c r="M17" i="123" s="1"/>
  <c r="J17" i="123"/>
  <c r="I17" i="123"/>
  <c r="H17" i="123"/>
  <c r="G17" i="123"/>
  <c r="F17" i="123"/>
  <c r="E17" i="123"/>
  <c r="D17" i="123"/>
  <c r="C17" i="123"/>
  <c r="L16" i="123"/>
  <c r="K16" i="123"/>
  <c r="M16" i="123" s="1"/>
  <c r="J16" i="123"/>
  <c r="I16" i="123"/>
  <c r="H16" i="123"/>
  <c r="G16" i="123"/>
  <c r="F16" i="123"/>
  <c r="E16" i="123"/>
  <c r="D16" i="123"/>
  <c r="C16" i="123"/>
  <c r="L15" i="123"/>
  <c r="K15" i="123"/>
  <c r="M15" i="123" s="1"/>
  <c r="J15" i="123"/>
  <c r="I15" i="123"/>
  <c r="H15" i="123"/>
  <c r="G15" i="123"/>
  <c r="F15" i="123"/>
  <c r="E15" i="123"/>
  <c r="D15" i="123"/>
  <c r="C15" i="123"/>
  <c r="L14" i="123"/>
  <c r="K14" i="123"/>
  <c r="M14" i="123" s="1"/>
  <c r="J14" i="123"/>
  <c r="I14" i="123"/>
  <c r="H14" i="123"/>
  <c r="G14" i="123"/>
  <c r="F14" i="123"/>
  <c r="E14" i="123"/>
  <c r="D14" i="123"/>
  <c r="C14" i="123"/>
  <c r="L13" i="123"/>
  <c r="K13" i="123"/>
  <c r="M13" i="123" s="1"/>
  <c r="J13" i="123"/>
  <c r="I13" i="123"/>
  <c r="H13" i="123"/>
  <c r="G13" i="123"/>
  <c r="F13" i="123"/>
  <c r="E13" i="123"/>
  <c r="D13" i="123"/>
  <c r="C13" i="123"/>
  <c r="L12" i="123"/>
  <c r="K12" i="123"/>
  <c r="M12" i="123" s="1"/>
  <c r="J12" i="123"/>
  <c r="I12" i="123"/>
  <c r="H12" i="123"/>
  <c r="G12" i="123"/>
  <c r="F12" i="123"/>
  <c r="E12" i="123"/>
  <c r="D12" i="123"/>
  <c r="C12" i="123"/>
  <c r="L11" i="123"/>
  <c r="K11" i="123"/>
  <c r="M11" i="123" s="1"/>
  <c r="J11" i="123"/>
  <c r="I11" i="123"/>
  <c r="H11" i="123"/>
  <c r="G11" i="123"/>
  <c r="F11" i="123"/>
  <c r="E11" i="123"/>
  <c r="D11" i="123"/>
  <c r="C11" i="123"/>
  <c r="L10" i="123"/>
  <c r="K10" i="123"/>
  <c r="M10" i="123" s="1"/>
  <c r="J10" i="123"/>
  <c r="I10" i="123"/>
  <c r="H10" i="123"/>
  <c r="G10" i="123"/>
  <c r="F10" i="123"/>
  <c r="E10" i="123"/>
  <c r="D10" i="123"/>
  <c r="C10" i="123"/>
  <c r="L9" i="123"/>
  <c r="K9" i="123"/>
  <c r="M9" i="123" s="1"/>
  <c r="J9" i="123"/>
  <c r="I9" i="123"/>
  <c r="H9" i="123"/>
  <c r="G9" i="123"/>
  <c r="F9" i="123"/>
  <c r="E9" i="123"/>
  <c r="D9" i="123"/>
  <c r="C9" i="123"/>
  <c r="L8" i="123"/>
  <c r="K8" i="123"/>
  <c r="M8" i="123" s="1"/>
  <c r="J8" i="123"/>
  <c r="I8" i="123"/>
  <c r="H8" i="123"/>
  <c r="G8" i="123"/>
  <c r="F8" i="123"/>
  <c r="E8" i="123"/>
  <c r="D8" i="123"/>
  <c r="C8" i="123"/>
  <c r="L7" i="123"/>
  <c r="K7" i="123"/>
  <c r="M7" i="123" s="1"/>
  <c r="J7" i="123"/>
  <c r="I7" i="123"/>
  <c r="H7" i="123"/>
  <c r="G7" i="123"/>
  <c r="F7" i="123"/>
  <c r="E7" i="123"/>
  <c r="D7" i="123"/>
  <c r="C7" i="123"/>
  <c r="L6" i="123"/>
  <c r="K6" i="123"/>
  <c r="M6" i="123" s="1"/>
  <c r="J6" i="123"/>
  <c r="I6" i="123"/>
  <c r="H6" i="123"/>
  <c r="G6" i="123"/>
  <c r="F6" i="123"/>
  <c r="E6" i="123"/>
  <c r="D6" i="123"/>
  <c r="C6" i="123"/>
  <c r="L5" i="123"/>
  <c r="K5" i="123"/>
  <c r="M5" i="123" s="1"/>
  <c r="J5" i="123"/>
  <c r="I5" i="123"/>
  <c r="H5" i="123"/>
  <c r="G5" i="123"/>
  <c r="F5" i="123"/>
  <c r="E5" i="123"/>
  <c r="D5" i="123"/>
  <c r="C5" i="123"/>
  <c r="L4" i="123"/>
  <c r="K4" i="123"/>
  <c r="M4" i="123" s="1"/>
  <c r="J4" i="123"/>
  <c r="I4" i="123"/>
  <c r="H4" i="123"/>
  <c r="G4" i="123"/>
  <c r="F4" i="123"/>
  <c r="E4" i="123"/>
  <c r="D4" i="123"/>
  <c r="C4" i="123"/>
  <c r="M3" i="123"/>
  <c r="L3" i="123"/>
  <c r="K3" i="123"/>
  <c r="J3" i="123"/>
  <c r="I3" i="123"/>
  <c r="H3" i="123"/>
  <c r="G3" i="123"/>
  <c r="F3" i="123"/>
  <c r="E3" i="123"/>
  <c r="D3" i="123"/>
  <c r="C3" i="123"/>
  <c r="AC43" i="138"/>
  <c r="AC42" i="138"/>
  <c r="AA42" i="138"/>
  <c r="Z42" i="138"/>
  <c r="Y42" i="138"/>
  <c r="X42" i="138"/>
  <c r="W42" i="138"/>
  <c r="V42" i="138"/>
  <c r="U42" i="138"/>
  <c r="T42" i="138"/>
  <c r="S42" i="138"/>
  <c r="R42" i="138"/>
  <c r="Q42" i="138"/>
  <c r="P42" i="138"/>
  <c r="O42" i="138"/>
  <c r="N42" i="138"/>
  <c r="M42" i="138"/>
  <c r="L42" i="138"/>
  <c r="K42" i="138"/>
  <c r="J42" i="138"/>
  <c r="I42" i="138"/>
  <c r="H42" i="138"/>
  <c r="G42" i="138"/>
  <c r="F42" i="138"/>
  <c r="E42" i="138"/>
  <c r="D42" i="138"/>
  <c r="C42" i="138"/>
  <c r="AC41" i="138"/>
  <c r="AA41" i="138"/>
  <c r="AA43" i="138" s="1"/>
  <c r="Z41" i="138"/>
  <c r="Z43" i="138" s="1"/>
  <c r="Y41" i="138"/>
  <c r="Y43" i="138" s="1"/>
  <c r="X41" i="138"/>
  <c r="X43" i="138" s="1"/>
  <c r="W41" i="138"/>
  <c r="W43" i="138" s="1"/>
  <c r="V41" i="138"/>
  <c r="V43" i="138" s="1"/>
  <c r="U41" i="138"/>
  <c r="U43" i="138" s="1"/>
  <c r="T41" i="138"/>
  <c r="T43" i="138" s="1"/>
  <c r="S41" i="138"/>
  <c r="S43" i="138" s="1"/>
  <c r="R41" i="138"/>
  <c r="R43" i="138" s="1"/>
  <c r="Q41" i="138"/>
  <c r="Q43" i="138" s="1"/>
  <c r="P41" i="138"/>
  <c r="P43" i="138" s="1"/>
  <c r="O41" i="138"/>
  <c r="O43" i="138" s="1"/>
  <c r="N41" i="138"/>
  <c r="N43" i="138" s="1"/>
  <c r="M41" i="138"/>
  <c r="M43" i="138" s="1"/>
  <c r="L41" i="138"/>
  <c r="L43" i="138" s="1"/>
  <c r="K41" i="138"/>
  <c r="K43" i="138" s="1"/>
  <c r="J41" i="138"/>
  <c r="J43" i="138" s="1"/>
  <c r="I41" i="138"/>
  <c r="I43" i="138" s="1"/>
  <c r="H41" i="138"/>
  <c r="H43" i="138" s="1"/>
  <c r="G41" i="138"/>
  <c r="G43" i="138" s="1"/>
  <c r="F41" i="138"/>
  <c r="F43" i="138" s="1"/>
  <c r="E41" i="138"/>
  <c r="E43" i="138" s="1"/>
  <c r="D41" i="138"/>
  <c r="D43" i="138" s="1"/>
  <c r="C41" i="138"/>
  <c r="C43" i="138" s="1"/>
  <c r="AC40" i="138"/>
  <c r="AA40" i="138"/>
  <c r="Z40" i="138"/>
  <c r="Y40" i="138"/>
  <c r="X40" i="138"/>
  <c r="W40" i="138"/>
  <c r="V40" i="138"/>
  <c r="U40" i="138"/>
  <c r="T40" i="138"/>
  <c r="S40" i="138"/>
  <c r="R40" i="138"/>
  <c r="Q40" i="138"/>
  <c r="P40" i="138"/>
  <c r="O40" i="138"/>
  <c r="N40" i="138"/>
  <c r="M40" i="138"/>
  <c r="L40" i="138"/>
  <c r="K40" i="138"/>
  <c r="J40" i="138"/>
  <c r="I40" i="138"/>
  <c r="H40" i="138"/>
  <c r="G40" i="138"/>
  <c r="F40" i="138"/>
  <c r="E40" i="138"/>
  <c r="D40" i="138"/>
  <c r="C40" i="138"/>
  <c r="AC39" i="138"/>
  <c r="AA39" i="138"/>
  <c r="Z39" i="138"/>
  <c r="Y39" i="138"/>
  <c r="X39" i="138"/>
  <c r="W39" i="138"/>
  <c r="V39" i="138"/>
  <c r="U39" i="138"/>
  <c r="T39" i="138"/>
  <c r="S39" i="138"/>
  <c r="R39" i="138"/>
  <c r="Q39" i="138"/>
  <c r="P39" i="138"/>
  <c r="O39" i="138"/>
  <c r="N39" i="138"/>
  <c r="M39" i="138"/>
  <c r="L39" i="138"/>
  <c r="K39" i="138"/>
  <c r="J39" i="138"/>
  <c r="I39" i="138"/>
  <c r="H39" i="138"/>
  <c r="G39" i="138"/>
  <c r="F39" i="138"/>
  <c r="E39" i="138"/>
  <c r="D39" i="138"/>
  <c r="C39" i="138"/>
  <c r="AC38" i="138"/>
  <c r="AA38" i="138"/>
  <c r="Z38" i="138"/>
  <c r="Y38" i="138"/>
  <c r="X38" i="138"/>
  <c r="W38" i="138"/>
  <c r="V38" i="138"/>
  <c r="U38" i="138"/>
  <c r="T38" i="138"/>
  <c r="S38" i="138"/>
  <c r="R38" i="138"/>
  <c r="Q38" i="138"/>
  <c r="P38" i="138"/>
  <c r="O38" i="138"/>
  <c r="N38" i="138"/>
  <c r="M38" i="138"/>
  <c r="L38" i="138"/>
  <c r="K38" i="138"/>
  <c r="J38" i="138"/>
  <c r="I38" i="138"/>
  <c r="H38" i="138"/>
  <c r="G38" i="138"/>
  <c r="F38" i="138"/>
  <c r="E38" i="138"/>
  <c r="D38" i="138"/>
  <c r="C38" i="138"/>
  <c r="AC37" i="138"/>
  <c r="AA37" i="138"/>
  <c r="Z37" i="138"/>
  <c r="Y37" i="138"/>
  <c r="X37" i="138"/>
  <c r="W37" i="138"/>
  <c r="V37" i="138"/>
  <c r="U37" i="138"/>
  <c r="T37" i="138"/>
  <c r="S37" i="138"/>
  <c r="R37" i="138"/>
  <c r="Q37" i="138"/>
  <c r="P37" i="138"/>
  <c r="O37" i="138"/>
  <c r="N37" i="138"/>
  <c r="M37" i="138"/>
  <c r="L37" i="138"/>
  <c r="K37" i="138"/>
  <c r="J37" i="138"/>
  <c r="I37" i="138"/>
  <c r="H37" i="138"/>
  <c r="G37" i="138"/>
  <c r="F37" i="138"/>
  <c r="E37" i="138"/>
  <c r="D37" i="138"/>
  <c r="C37" i="138"/>
  <c r="AC36" i="138"/>
  <c r="AA36" i="138"/>
  <c r="Z36" i="138"/>
  <c r="Y36" i="138"/>
  <c r="X36" i="138"/>
  <c r="W36" i="138"/>
  <c r="V36" i="138"/>
  <c r="U36" i="138"/>
  <c r="T36" i="138"/>
  <c r="S36" i="138"/>
  <c r="R36" i="138"/>
  <c r="Q36" i="138"/>
  <c r="P36" i="138"/>
  <c r="O36" i="138"/>
  <c r="N36" i="138"/>
  <c r="M36" i="138"/>
  <c r="L36" i="138"/>
  <c r="K36" i="138"/>
  <c r="J36" i="138"/>
  <c r="I36" i="138"/>
  <c r="H36" i="138"/>
  <c r="G36" i="138"/>
  <c r="F36" i="138"/>
  <c r="E36" i="138"/>
  <c r="D36" i="138"/>
  <c r="C36" i="138"/>
  <c r="AC35" i="138"/>
  <c r="AA35" i="138"/>
  <c r="Z35" i="138"/>
  <c r="Y35" i="138"/>
  <c r="X35" i="138"/>
  <c r="W35" i="138"/>
  <c r="V35" i="138"/>
  <c r="U35" i="138"/>
  <c r="T35" i="138"/>
  <c r="S35" i="138"/>
  <c r="R35" i="138"/>
  <c r="Q35" i="138"/>
  <c r="P35" i="138"/>
  <c r="O35" i="138"/>
  <c r="N35" i="138"/>
  <c r="M35" i="138"/>
  <c r="L35" i="138"/>
  <c r="K35" i="138"/>
  <c r="J35" i="138"/>
  <c r="I35" i="138"/>
  <c r="H35" i="138"/>
  <c r="G35" i="138"/>
  <c r="F35" i="138"/>
  <c r="E35" i="138"/>
  <c r="D35" i="138"/>
  <c r="C35" i="138"/>
  <c r="AC34" i="138"/>
  <c r="AA34" i="138"/>
  <c r="Z34" i="138"/>
  <c r="Y34" i="138"/>
  <c r="X34" i="138"/>
  <c r="W34" i="138"/>
  <c r="V34" i="138"/>
  <c r="U34" i="138"/>
  <c r="T34" i="138"/>
  <c r="S34" i="138"/>
  <c r="R34" i="138"/>
  <c r="Q34" i="138"/>
  <c r="P34" i="138"/>
  <c r="O34" i="138"/>
  <c r="N34" i="138"/>
  <c r="M34" i="138"/>
  <c r="L34" i="138"/>
  <c r="K34" i="138"/>
  <c r="J34" i="138"/>
  <c r="I34" i="138"/>
  <c r="H34" i="138"/>
  <c r="G34" i="138"/>
  <c r="F34" i="138"/>
  <c r="E34" i="138"/>
  <c r="D34" i="138"/>
  <c r="C34" i="138"/>
  <c r="AC33" i="138"/>
  <c r="U33" i="138"/>
  <c r="M33" i="138"/>
  <c r="AC32" i="138"/>
  <c r="AA32" i="138"/>
  <c r="Z32" i="138"/>
  <c r="Y32" i="138"/>
  <c r="X32" i="138"/>
  <c r="W32" i="138"/>
  <c r="V32" i="138"/>
  <c r="U32" i="138"/>
  <c r="T32" i="138"/>
  <c r="S32" i="138"/>
  <c r="R32" i="138"/>
  <c r="Q32" i="138"/>
  <c r="P32" i="138"/>
  <c r="O32" i="138"/>
  <c r="N32" i="138"/>
  <c r="M32" i="138"/>
  <c r="L32" i="138"/>
  <c r="K32" i="138"/>
  <c r="J32" i="138"/>
  <c r="I32" i="138"/>
  <c r="H32" i="138"/>
  <c r="G32" i="138"/>
  <c r="F32" i="138"/>
  <c r="E32" i="138"/>
  <c r="D32" i="138"/>
  <c r="C32" i="138"/>
  <c r="AC31" i="138"/>
  <c r="AA31" i="138"/>
  <c r="AA33" i="138" s="1"/>
  <c r="Z31" i="138"/>
  <c r="Z33" i="138" s="1"/>
  <c r="Y31" i="138"/>
  <c r="Y33" i="138" s="1"/>
  <c r="X31" i="138"/>
  <c r="X33" i="138" s="1"/>
  <c r="W31" i="138"/>
  <c r="W33" i="138" s="1"/>
  <c r="V31" i="138"/>
  <c r="V33" i="138" s="1"/>
  <c r="U31" i="138"/>
  <c r="T31" i="138"/>
  <c r="T33" i="138" s="1"/>
  <c r="S31" i="138"/>
  <c r="S33" i="138" s="1"/>
  <c r="R31" i="138"/>
  <c r="R33" i="138" s="1"/>
  <c r="Q31" i="138"/>
  <c r="Q33" i="138" s="1"/>
  <c r="P31" i="138"/>
  <c r="P33" i="138" s="1"/>
  <c r="O31" i="138"/>
  <c r="O33" i="138" s="1"/>
  <c r="N31" i="138"/>
  <c r="N33" i="138" s="1"/>
  <c r="M31" i="138"/>
  <c r="L31" i="138"/>
  <c r="L33" i="138" s="1"/>
  <c r="K31" i="138"/>
  <c r="K33" i="138" s="1"/>
  <c r="J31" i="138"/>
  <c r="J33" i="138" s="1"/>
  <c r="I31" i="138"/>
  <c r="I33" i="138" s="1"/>
  <c r="H31" i="138"/>
  <c r="H33" i="138" s="1"/>
  <c r="G31" i="138"/>
  <c r="G33" i="138" s="1"/>
  <c r="F31" i="138"/>
  <c r="F33" i="138" s="1"/>
  <c r="E31" i="138"/>
  <c r="E33" i="138" s="1"/>
  <c r="D31" i="138"/>
  <c r="D33" i="138" s="1"/>
  <c r="C31" i="138"/>
  <c r="C33" i="138" s="1"/>
  <c r="AC30" i="138"/>
  <c r="AA30" i="138"/>
  <c r="Z30" i="138"/>
  <c r="Y30" i="138"/>
  <c r="X30" i="138"/>
  <c r="W30" i="138"/>
  <c r="V30" i="138"/>
  <c r="U30" i="138"/>
  <c r="T30" i="138"/>
  <c r="S30" i="138"/>
  <c r="R30" i="138"/>
  <c r="Q30" i="138"/>
  <c r="P30" i="138"/>
  <c r="O30" i="138"/>
  <c r="N30" i="138"/>
  <c r="M30" i="138"/>
  <c r="L30" i="138"/>
  <c r="K30" i="138"/>
  <c r="J30" i="138"/>
  <c r="I30" i="138"/>
  <c r="H30" i="138"/>
  <c r="G30" i="138"/>
  <c r="F30" i="138"/>
  <c r="E30" i="138"/>
  <c r="D30" i="138"/>
  <c r="C30" i="138"/>
  <c r="AC29" i="138"/>
  <c r="AA29" i="138"/>
  <c r="Z29" i="138"/>
  <c r="Y29" i="138"/>
  <c r="X29" i="138"/>
  <c r="W29" i="138"/>
  <c r="V29" i="138"/>
  <c r="U29" i="138"/>
  <c r="T29" i="138"/>
  <c r="S29" i="138"/>
  <c r="R29" i="138"/>
  <c r="Q29" i="138"/>
  <c r="P29" i="138"/>
  <c r="O29" i="138"/>
  <c r="N29" i="138"/>
  <c r="M29" i="138"/>
  <c r="L29" i="138"/>
  <c r="K29" i="138"/>
  <c r="J29" i="138"/>
  <c r="I29" i="138"/>
  <c r="H29" i="138"/>
  <c r="G29" i="138"/>
  <c r="F29" i="138"/>
  <c r="E29" i="138"/>
  <c r="D29" i="138"/>
  <c r="C29" i="138"/>
  <c r="AC28" i="138"/>
  <c r="AA28" i="138"/>
  <c r="Z28" i="138"/>
  <c r="Y28" i="138"/>
  <c r="X28" i="138"/>
  <c r="W28" i="138"/>
  <c r="V28" i="138"/>
  <c r="U28" i="138"/>
  <c r="T28" i="138"/>
  <c r="S28" i="138"/>
  <c r="R28" i="138"/>
  <c r="Q28" i="138"/>
  <c r="P28" i="138"/>
  <c r="O28" i="138"/>
  <c r="N28" i="138"/>
  <c r="M28" i="138"/>
  <c r="L28" i="138"/>
  <c r="K28" i="138"/>
  <c r="J28" i="138"/>
  <c r="I28" i="138"/>
  <c r="H28" i="138"/>
  <c r="G28" i="138"/>
  <c r="F28" i="138"/>
  <c r="E28" i="138"/>
  <c r="D28" i="138"/>
  <c r="C28" i="138"/>
  <c r="AC27" i="138"/>
  <c r="AA27" i="138"/>
  <c r="Z27" i="138"/>
  <c r="Y27" i="138"/>
  <c r="X27" i="138"/>
  <c r="W27" i="138"/>
  <c r="V27" i="138"/>
  <c r="U27" i="138"/>
  <c r="T27" i="138"/>
  <c r="S27" i="138"/>
  <c r="R27" i="138"/>
  <c r="Q27" i="138"/>
  <c r="P27" i="138"/>
  <c r="O27" i="138"/>
  <c r="N27" i="138"/>
  <c r="M27" i="138"/>
  <c r="L27" i="138"/>
  <c r="K27" i="138"/>
  <c r="J27" i="138"/>
  <c r="I27" i="138"/>
  <c r="H27" i="138"/>
  <c r="G27" i="138"/>
  <c r="F27" i="138"/>
  <c r="E27" i="138"/>
  <c r="D27" i="138"/>
  <c r="C27" i="138"/>
  <c r="AC26" i="138"/>
  <c r="AA26" i="138"/>
  <c r="Z26" i="138"/>
  <c r="Y26" i="138"/>
  <c r="X26" i="138"/>
  <c r="W26" i="138"/>
  <c r="V26" i="138"/>
  <c r="U26" i="138"/>
  <c r="T26" i="138"/>
  <c r="S26" i="138"/>
  <c r="R26" i="138"/>
  <c r="Q26" i="138"/>
  <c r="P26" i="138"/>
  <c r="O26" i="138"/>
  <c r="N26" i="138"/>
  <c r="M26" i="138"/>
  <c r="L26" i="138"/>
  <c r="K26" i="138"/>
  <c r="J26" i="138"/>
  <c r="I26" i="138"/>
  <c r="H26" i="138"/>
  <c r="G26" i="138"/>
  <c r="F26" i="138"/>
  <c r="E26" i="138"/>
  <c r="D26" i="138"/>
  <c r="C26" i="138"/>
  <c r="AC25" i="138"/>
  <c r="AA25" i="138"/>
  <c r="Z25" i="138"/>
  <c r="Y25" i="138"/>
  <c r="X25" i="138"/>
  <c r="W25" i="138"/>
  <c r="V25" i="138"/>
  <c r="U25" i="138"/>
  <c r="T25" i="138"/>
  <c r="S25" i="138"/>
  <c r="R25" i="138"/>
  <c r="Q25" i="138"/>
  <c r="P25" i="138"/>
  <c r="O25" i="138"/>
  <c r="N25" i="138"/>
  <c r="M25" i="138"/>
  <c r="L25" i="138"/>
  <c r="K25" i="138"/>
  <c r="J25" i="138"/>
  <c r="I25" i="138"/>
  <c r="H25" i="138"/>
  <c r="G25" i="138"/>
  <c r="F25" i="138"/>
  <c r="E25" i="138"/>
  <c r="D25" i="138"/>
  <c r="C25" i="138"/>
  <c r="AC24" i="138"/>
  <c r="AA24" i="138"/>
  <c r="Z24" i="138"/>
  <c r="Y24" i="138"/>
  <c r="X24" i="138"/>
  <c r="W24" i="138"/>
  <c r="V24" i="138"/>
  <c r="U24" i="138"/>
  <c r="T24" i="138"/>
  <c r="S24" i="138"/>
  <c r="R24" i="138"/>
  <c r="Q24" i="138"/>
  <c r="P24" i="138"/>
  <c r="O24" i="138"/>
  <c r="N24" i="138"/>
  <c r="M24" i="138"/>
  <c r="L24" i="138"/>
  <c r="K24" i="138"/>
  <c r="J24" i="138"/>
  <c r="I24" i="138"/>
  <c r="H24" i="138"/>
  <c r="G24" i="138"/>
  <c r="F24" i="138"/>
  <c r="E24" i="138"/>
  <c r="D24" i="138"/>
  <c r="C24" i="138"/>
  <c r="AC23" i="138"/>
  <c r="AC22" i="138"/>
  <c r="AA22" i="138"/>
  <c r="Z22" i="138"/>
  <c r="Y22" i="138"/>
  <c r="X22" i="138"/>
  <c r="W22" i="138"/>
  <c r="V22" i="138"/>
  <c r="U22" i="138"/>
  <c r="T22" i="138"/>
  <c r="S22" i="138"/>
  <c r="R22" i="138"/>
  <c r="Q22" i="138"/>
  <c r="P22" i="138"/>
  <c r="O22" i="138"/>
  <c r="N22" i="138"/>
  <c r="M22" i="138"/>
  <c r="L22" i="138"/>
  <c r="K22" i="138"/>
  <c r="J22" i="138"/>
  <c r="I22" i="138"/>
  <c r="H22" i="138"/>
  <c r="G22" i="138"/>
  <c r="F22" i="138"/>
  <c r="E22" i="138"/>
  <c r="D22" i="138"/>
  <c r="C22" i="138"/>
  <c r="AC21" i="138"/>
  <c r="AA21" i="138"/>
  <c r="AA23" i="138" s="1"/>
  <c r="Z21" i="138"/>
  <c r="Z23" i="138" s="1"/>
  <c r="Y21" i="138"/>
  <c r="Y23" i="138" s="1"/>
  <c r="X21" i="138"/>
  <c r="X23" i="138" s="1"/>
  <c r="W21" i="138"/>
  <c r="W23" i="138" s="1"/>
  <c r="V21" i="138"/>
  <c r="V23" i="138" s="1"/>
  <c r="U21" i="138"/>
  <c r="U23" i="138" s="1"/>
  <c r="T21" i="138"/>
  <c r="T23" i="138" s="1"/>
  <c r="S21" i="138"/>
  <c r="S23" i="138" s="1"/>
  <c r="R21" i="138"/>
  <c r="R23" i="138" s="1"/>
  <c r="Q21" i="138"/>
  <c r="Q23" i="138" s="1"/>
  <c r="P21" i="138"/>
  <c r="P23" i="138" s="1"/>
  <c r="O21" i="138"/>
  <c r="O23" i="138" s="1"/>
  <c r="N21" i="138"/>
  <c r="N23" i="138" s="1"/>
  <c r="M21" i="138"/>
  <c r="M23" i="138" s="1"/>
  <c r="L21" i="138"/>
  <c r="L23" i="138" s="1"/>
  <c r="K21" i="138"/>
  <c r="K23" i="138" s="1"/>
  <c r="J21" i="138"/>
  <c r="J23" i="138" s="1"/>
  <c r="I21" i="138"/>
  <c r="I23" i="138" s="1"/>
  <c r="H21" i="138"/>
  <c r="H23" i="138" s="1"/>
  <c r="G21" i="138"/>
  <c r="G23" i="138" s="1"/>
  <c r="F21" i="138"/>
  <c r="F23" i="138" s="1"/>
  <c r="E21" i="138"/>
  <c r="E23" i="138" s="1"/>
  <c r="D21" i="138"/>
  <c r="D23" i="138" s="1"/>
  <c r="C21" i="138"/>
  <c r="C23" i="138" s="1"/>
  <c r="AC20" i="138"/>
  <c r="AA20" i="138"/>
  <c r="Z20" i="138"/>
  <c r="Y20" i="138"/>
  <c r="X20" i="138"/>
  <c r="W20" i="138"/>
  <c r="V20" i="138"/>
  <c r="U20" i="138"/>
  <c r="T20" i="138"/>
  <c r="S20" i="138"/>
  <c r="R20" i="138"/>
  <c r="Q20" i="138"/>
  <c r="P20" i="138"/>
  <c r="O20" i="138"/>
  <c r="N20" i="138"/>
  <c r="M20" i="138"/>
  <c r="L20" i="138"/>
  <c r="K20" i="138"/>
  <c r="J20" i="138"/>
  <c r="I20" i="138"/>
  <c r="H20" i="138"/>
  <c r="G20" i="138"/>
  <c r="F20" i="138"/>
  <c r="E20" i="138"/>
  <c r="D20" i="138"/>
  <c r="C20" i="138"/>
  <c r="AC19" i="138"/>
  <c r="AA19" i="138"/>
  <c r="Z19" i="138"/>
  <c r="Y19" i="138"/>
  <c r="X19" i="138"/>
  <c r="W19" i="138"/>
  <c r="V19" i="138"/>
  <c r="U19" i="138"/>
  <c r="T19" i="138"/>
  <c r="S19" i="138"/>
  <c r="R19" i="138"/>
  <c r="Q19" i="138"/>
  <c r="P19" i="138"/>
  <c r="O19" i="138"/>
  <c r="N19" i="138"/>
  <c r="M19" i="138"/>
  <c r="L19" i="138"/>
  <c r="K19" i="138"/>
  <c r="J19" i="138"/>
  <c r="I19" i="138"/>
  <c r="H19" i="138"/>
  <c r="G19" i="138"/>
  <c r="F19" i="138"/>
  <c r="E19" i="138"/>
  <c r="D19" i="138"/>
  <c r="C19" i="138"/>
  <c r="AC18" i="138"/>
  <c r="AA18" i="138"/>
  <c r="Z18" i="138"/>
  <c r="Y18" i="138"/>
  <c r="X18" i="138"/>
  <c r="W18" i="138"/>
  <c r="V18" i="138"/>
  <c r="U18" i="138"/>
  <c r="T18" i="138"/>
  <c r="S18" i="138"/>
  <c r="R18" i="138"/>
  <c r="Q18" i="138"/>
  <c r="P18" i="138"/>
  <c r="O18" i="138"/>
  <c r="N18" i="138"/>
  <c r="M18" i="138"/>
  <c r="L18" i="138"/>
  <c r="K18" i="138"/>
  <c r="J18" i="138"/>
  <c r="I18" i="138"/>
  <c r="H18" i="138"/>
  <c r="G18" i="138"/>
  <c r="F18" i="138"/>
  <c r="E18" i="138"/>
  <c r="D18" i="138"/>
  <c r="C18" i="138"/>
  <c r="AC17" i="138"/>
  <c r="AA17" i="138"/>
  <c r="Z17" i="138"/>
  <c r="Y17" i="138"/>
  <c r="X17" i="138"/>
  <c r="W17" i="138"/>
  <c r="V17" i="138"/>
  <c r="U17" i="138"/>
  <c r="T17" i="138"/>
  <c r="S17" i="138"/>
  <c r="R17" i="138"/>
  <c r="Q17" i="138"/>
  <c r="P17" i="138"/>
  <c r="O17" i="138"/>
  <c r="N17" i="138"/>
  <c r="M17" i="138"/>
  <c r="L17" i="138"/>
  <c r="K17" i="138"/>
  <c r="J17" i="138"/>
  <c r="I17" i="138"/>
  <c r="H17" i="138"/>
  <c r="G17" i="138"/>
  <c r="F17" i="138"/>
  <c r="E17" i="138"/>
  <c r="D17" i="138"/>
  <c r="C17" i="138"/>
  <c r="AC16" i="138"/>
  <c r="AA16" i="138"/>
  <c r="Z16" i="138"/>
  <c r="Y16" i="138"/>
  <c r="X16" i="138"/>
  <c r="W16" i="138"/>
  <c r="V16" i="138"/>
  <c r="U16" i="138"/>
  <c r="T16" i="138"/>
  <c r="S16" i="138"/>
  <c r="R16" i="138"/>
  <c r="Q16" i="138"/>
  <c r="P16" i="138"/>
  <c r="O16" i="138"/>
  <c r="N16" i="138"/>
  <c r="M16" i="138"/>
  <c r="L16" i="138"/>
  <c r="K16" i="138"/>
  <c r="J16" i="138"/>
  <c r="I16" i="138"/>
  <c r="H16" i="138"/>
  <c r="G16" i="138"/>
  <c r="F16" i="138"/>
  <c r="E16" i="138"/>
  <c r="D16" i="138"/>
  <c r="C16" i="138"/>
  <c r="AC15" i="138"/>
  <c r="AA15" i="138"/>
  <c r="Z15" i="138"/>
  <c r="Y15" i="138"/>
  <c r="X15" i="138"/>
  <c r="W15" i="138"/>
  <c r="V15" i="138"/>
  <c r="U15" i="138"/>
  <c r="T15" i="138"/>
  <c r="S15" i="138"/>
  <c r="R15" i="138"/>
  <c r="Q15" i="138"/>
  <c r="P15" i="138"/>
  <c r="O15" i="138"/>
  <c r="N15" i="138"/>
  <c r="M15" i="138"/>
  <c r="L15" i="138"/>
  <c r="K15" i="138"/>
  <c r="J15" i="138"/>
  <c r="I15" i="138"/>
  <c r="H15" i="138"/>
  <c r="G15" i="138"/>
  <c r="F15" i="138"/>
  <c r="E15" i="138"/>
  <c r="D15" i="138"/>
  <c r="C15" i="138"/>
  <c r="AC14" i="138"/>
  <c r="AA14" i="138"/>
  <c r="Z14" i="138"/>
  <c r="Y14" i="138"/>
  <c r="X14" i="138"/>
  <c r="W14" i="138"/>
  <c r="V14" i="138"/>
  <c r="U14" i="138"/>
  <c r="T14" i="138"/>
  <c r="S14" i="138"/>
  <c r="R14" i="138"/>
  <c r="Q14" i="138"/>
  <c r="P14" i="138"/>
  <c r="O14" i="138"/>
  <c r="N14" i="138"/>
  <c r="M14" i="138"/>
  <c r="L14" i="138"/>
  <c r="K14" i="138"/>
  <c r="J14" i="138"/>
  <c r="I14" i="138"/>
  <c r="H14" i="138"/>
  <c r="G14" i="138"/>
  <c r="F14" i="138"/>
  <c r="E14" i="138"/>
  <c r="D14" i="138"/>
  <c r="C14" i="138"/>
  <c r="AC13" i="138"/>
  <c r="Z13" i="138"/>
  <c r="O13" i="138"/>
  <c r="G13" i="138"/>
  <c r="AC12" i="138"/>
  <c r="AA12" i="138"/>
  <c r="Z12" i="138"/>
  <c r="Y12" i="138"/>
  <c r="X12" i="138"/>
  <c r="W12" i="138"/>
  <c r="V12" i="138"/>
  <c r="U12" i="138"/>
  <c r="T12" i="138"/>
  <c r="S12" i="138"/>
  <c r="R12" i="138"/>
  <c r="Q12" i="138"/>
  <c r="P12" i="138"/>
  <c r="O12" i="138"/>
  <c r="N12" i="138"/>
  <c r="M12" i="138"/>
  <c r="L12" i="138"/>
  <c r="K12" i="138"/>
  <c r="J12" i="138"/>
  <c r="I12" i="138"/>
  <c r="H12" i="138"/>
  <c r="G12" i="138"/>
  <c r="F12" i="138"/>
  <c r="E12" i="138"/>
  <c r="D12" i="138"/>
  <c r="C12" i="138"/>
  <c r="AC11" i="138"/>
  <c r="AA11" i="138"/>
  <c r="AA13" i="138" s="1"/>
  <c r="Z11" i="138"/>
  <c r="Y11" i="138"/>
  <c r="Y13" i="138" s="1"/>
  <c r="X11" i="138"/>
  <c r="X13" i="138" s="1"/>
  <c r="W11" i="138"/>
  <c r="W13" i="138" s="1"/>
  <c r="V11" i="138"/>
  <c r="V13" i="138" s="1"/>
  <c r="U11" i="138"/>
  <c r="U13" i="138" s="1"/>
  <c r="T11" i="138"/>
  <c r="T13" i="138" s="1"/>
  <c r="S11" i="138"/>
  <c r="S13" i="138" s="1"/>
  <c r="R11" i="138"/>
  <c r="R13" i="138" s="1"/>
  <c r="Q11" i="138"/>
  <c r="Q13" i="138" s="1"/>
  <c r="P11" i="138"/>
  <c r="P13" i="138" s="1"/>
  <c r="O11" i="138"/>
  <c r="N11" i="138"/>
  <c r="N13" i="138" s="1"/>
  <c r="M11" i="138"/>
  <c r="M13" i="138" s="1"/>
  <c r="L11" i="138"/>
  <c r="L13" i="138" s="1"/>
  <c r="K11" i="138"/>
  <c r="K13" i="138" s="1"/>
  <c r="J11" i="138"/>
  <c r="J13" i="138" s="1"/>
  <c r="I11" i="138"/>
  <c r="I13" i="138" s="1"/>
  <c r="H11" i="138"/>
  <c r="H13" i="138" s="1"/>
  <c r="G11" i="138"/>
  <c r="F11" i="138"/>
  <c r="F13" i="138" s="1"/>
  <c r="E11" i="138"/>
  <c r="E13" i="138" s="1"/>
  <c r="D11" i="138"/>
  <c r="D13" i="138" s="1"/>
  <c r="C11" i="138"/>
  <c r="C13" i="138" s="1"/>
  <c r="AC10" i="138"/>
  <c r="AA10" i="138"/>
  <c r="Z10" i="138"/>
  <c r="Y10" i="138"/>
  <c r="X10" i="138"/>
  <c r="W10" i="138"/>
  <c r="V10" i="138"/>
  <c r="U10" i="138"/>
  <c r="T10" i="138"/>
  <c r="S10" i="138"/>
  <c r="R10" i="138"/>
  <c r="Q10" i="138"/>
  <c r="P10" i="138"/>
  <c r="O10" i="138"/>
  <c r="N10" i="138"/>
  <c r="M10" i="138"/>
  <c r="L10" i="138"/>
  <c r="K10" i="138"/>
  <c r="J10" i="138"/>
  <c r="I10" i="138"/>
  <c r="H10" i="138"/>
  <c r="G10" i="138"/>
  <c r="F10" i="138"/>
  <c r="E10" i="138"/>
  <c r="D10" i="138"/>
  <c r="C10" i="138"/>
  <c r="AC9" i="138"/>
  <c r="AA9" i="138"/>
  <c r="Z9" i="138"/>
  <c r="Y9" i="138"/>
  <c r="X9" i="138"/>
  <c r="W9" i="138"/>
  <c r="V9" i="138"/>
  <c r="U9" i="138"/>
  <c r="T9" i="138"/>
  <c r="S9" i="138"/>
  <c r="R9" i="138"/>
  <c r="Q9" i="138"/>
  <c r="P9" i="138"/>
  <c r="O9" i="138"/>
  <c r="N9" i="138"/>
  <c r="M9" i="138"/>
  <c r="L9" i="138"/>
  <c r="K9" i="138"/>
  <c r="J9" i="138"/>
  <c r="I9" i="138"/>
  <c r="H9" i="138"/>
  <c r="G9" i="138"/>
  <c r="F9" i="138"/>
  <c r="E9" i="138"/>
  <c r="D9" i="138"/>
  <c r="C9" i="138"/>
  <c r="AC8" i="138"/>
  <c r="AA8" i="138"/>
  <c r="Z8" i="138"/>
  <c r="Y8" i="138"/>
  <c r="X8" i="138"/>
  <c r="W8" i="138"/>
  <c r="V8" i="138"/>
  <c r="U8" i="138"/>
  <c r="T8" i="138"/>
  <c r="S8" i="138"/>
  <c r="R8" i="138"/>
  <c r="Q8" i="138"/>
  <c r="P8" i="138"/>
  <c r="O8" i="138"/>
  <c r="N8" i="138"/>
  <c r="M8" i="138"/>
  <c r="L8" i="138"/>
  <c r="K8" i="138"/>
  <c r="J8" i="138"/>
  <c r="I8" i="138"/>
  <c r="H8" i="138"/>
  <c r="G8" i="138"/>
  <c r="F8" i="138"/>
  <c r="E8" i="138"/>
  <c r="D8" i="138"/>
  <c r="C8" i="138"/>
  <c r="AC7" i="138"/>
  <c r="AA7" i="138"/>
  <c r="Z7" i="138"/>
  <c r="Y7" i="138"/>
  <c r="X7" i="138"/>
  <c r="W7" i="138"/>
  <c r="V7" i="138"/>
  <c r="U7" i="138"/>
  <c r="T7" i="138"/>
  <c r="S7" i="138"/>
  <c r="R7" i="138"/>
  <c r="Q7" i="138"/>
  <c r="P7" i="138"/>
  <c r="O7" i="138"/>
  <c r="N7" i="138"/>
  <c r="M7" i="138"/>
  <c r="L7" i="138"/>
  <c r="K7" i="138"/>
  <c r="J7" i="138"/>
  <c r="I7" i="138"/>
  <c r="H7" i="138"/>
  <c r="G7" i="138"/>
  <c r="F7" i="138"/>
  <c r="E7" i="138"/>
  <c r="D7" i="138"/>
  <c r="C7" i="138"/>
  <c r="AC6" i="138"/>
  <c r="AA6" i="138"/>
  <c r="Z6" i="138"/>
  <c r="Y6" i="138"/>
  <c r="X6" i="138"/>
  <c r="W6" i="138"/>
  <c r="V6" i="138"/>
  <c r="U6" i="138"/>
  <c r="T6" i="138"/>
  <c r="S6" i="138"/>
  <c r="R6" i="138"/>
  <c r="Q6" i="138"/>
  <c r="P6" i="138"/>
  <c r="O6" i="138"/>
  <c r="N6" i="138"/>
  <c r="M6" i="138"/>
  <c r="L6" i="138"/>
  <c r="K6" i="138"/>
  <c r="J6" i="138"/>
  <c r="I6" i="138"/>
  <c r="H6" i="138"/>
  <c r="G6" i="138"/>
  <c r="F6" i="138"/>
  <c r="E6" i="138"/>
  <c r="D6" i="138"/>
  <c r="C6" i="138"/>
  <c r="AC5" i="138"/>
  <c r="AA5" i="138"/>
  <c r="Z5" i="138"/>
  <c r="Y5" i="138"/>
  <c r="X5" i="138"/>
  <c r="W5" i="138"/>
  <c r="V5" i="138"/>
  <c r="U5" i="138"/>
  <c r="T5" i="138"/>
  <c r="S5" i="138"/>
  <c r="R5" i="138"/>
  <c r="Q5" i="138"/>
  <c r="P5" i="138"/>
  <c r="O5" i="138"/>
  <c r="N5" i="138"/>
  <c r="M5" i="138"/>
  <c r="L5" i="138"/>
  <c r="K5" i="138"/>
  <c r="J5" i="138"/>
  <c r="I5" i="138"/>
  <c r="H5" i="138"/>
  <c r="G5" i="138"/>
  <c r="F5" i="138"/>
  <c r="E5" i="138"/>
  <c r="D5" i="138"/>
  <c r="C5" i="138"/>
  <c r="AC4" i="138"/>
  <c r="AA4" i="138"/>
  <c r="Z4" i="138"/>
  <c r="Y4" i="138"/>
  <c r="X4" i="138"/>
  <c r="W4" i="138"/>
  <c r="V4" i="138"/>
  <c r="U4" i="138"/>
  <c r="T4" i="138"/>
  <c r="S4" i="138"/>
  <c r="R4" i="138"/>
  <c r="Q4" i="138"/>
  <c r="P4" i="138"/>
  <c r="O4" i="138"/>
  <c r="N4" i="138"/>
  <c r="M4" i="138"/>
  <c r="L4" i="138"/>
  <c r="K4" i="138"/>
  <c r="J4" i="138"/>
  <c r="I4" i="138"/>
  <c r="H4" i="138"/>
  <c r="G4" i="138"/>
  <c r="F4" i="138"/>
  <c r="E4" i="138"/>
  <c r="D4" i="138"/>
  <c r="C4" i="138"/>
  <c r="AA3" i="138"/>
  <c r="Y3" i="138"/>
  <c r="X3" i="138"/>
  <c r="W3" i="138"/>
  <c r="V3" i="138"/>
  <c r="U3" i="138"/>
  <c r="T3" i="138"/>
  <c r="S3" i="138"/>
  <c r="R3" i="138"/>
  <c r="Q3" i="138"/>
  <c r="P3" i="138"/>
  <c r="O3" i="138"/>
  <c r="N3" i="138"/>
  <c r="M3" i="138"/>
  <c r="L3" i="138"/>
  <c r="K3" i="138"/>
  <c r="I3" i="138"/>
  <c r="H3" i="138"/>
  <c r="G3" i="138"/>
  <c r="F3" i="138"/>
  <c r="E3" i="138"/>
  <c r="D3" i="138"/>
  <c r="C3" i="138"/>
  <c r="AT34" i="83"/>
  <c r="AI34" i="83"/>
  <c r="X34" i="83"/>
  <c r="W34" i="83"/>
  <c r="S34" i="83"/>
  <c r="R34" i="83"/>
  <c r="Q34" i="83"/>
  <c r="T34" i="83" s="1"/>
  <c r="I34" i="83"/>
  <c r="K34" i="83" s="1"/>
  <c r="AT33" i="83"/>
  <c r="AI33" i="83"/>
  <c r="X33" i="83"/>
  <c r="W33" i="83"/>
  <c r="S33" i="83"/>
  <c r="R33" i="83"/>
  <c r="Q33" i="83"/>
  <c r="K33" i="83"/>
  <c r="I33" i="83"/>
  <c r="T33" i="83" s="1"/>
  <c r="AT32" i="83"/>
  <c r="AI32" i="83"/>
  <c r="X32" i="83"/>
  <c r="W32" i="83"/>
  <c r="S32" i="83"/>
  <c r="R32" i="83"/>
  <c r="Q32" i="83"/>
  <c r="T32" i="83" s="1"/>
  <c r="I32" i="83"/>
  <c r="K32" i="83" s="1"/>
  <c r="AT31" i="83"/>
  <c r="AI31" i="83"/>
  <c r="X31" i="83"/>
  <c r="W31" i="83"/>
  <c r="S31" i="83"/>
  <c r="R31" i="83"/>
  <c r="Q31" i="83"/>
  <c r="K31" i="83"/>
  <c r="I31" i="83"/>
  <c r="T31" i="83" s="1"/>
  <c r="AT30" i="83"/>
  <c r="AI30" i="83"/>
  <c r="X30" i="83"/>
  <c r="W30" i="83"/>
  <c r="S30" i="83"/>
  <c r="R30" i="83"/>
  <c r="Q30" i="83"/>
  <c r="T30" i="83" s="1"/>
  <c r="I30" i="83"/>
  <c r="K30" i="83" s="1"/>
  <c r="AT29" i="83"/>
  <c r="AI29" i="83"/>
  <c r="X29" i="83"/>
  <c r="W29" i="83"/>
  <c r="S29" i="83"/>
  <c r="R29" i="83"/>
  <c r="Q29" i="83"/>
  <c r="K29" i="83"/>
  <c r="I29" i="83"/>
  <c r="T29" i="83" s="1"/>
  <c r="AT28" i="83"/>
  <c r="AI28" i="83"/>
  <c r="X28" i="83"/>
  <c r="W28" i="83"/>
  <c r="S28" i="83"/>
  <c r="R28" i="83"/>
  <c r="Q28" i="83"/>
  <c r="T28" i="83" s="1"/>
  <c r="I28" i="83"/>
  <c r="K28" i="83" s="1"/>
  <c r="AT27" i="83"/>
  <c r="AI27" i="83"/>
  <c r="X27" i="83"/>
  <c r="W27" i="83"/>
  <c r="S27" i="83"/>
  <c r="R27" i="83"/>
  <c r="Q27" i="83"/>
  <c r="K27" i="83"/>
  <c r="I27" i="83"/>
  <c r="T27" i="83" s="1"/>
  <c r="AT26" i="83"/>
  <c r="AI26" i="83"/>
  <c r="X26" i="83"/>
  <c r="W26" i="83"/>
  <c r="S26" i="83"/>
  <c r="R26" i="83"/>
  <c r="Q26" i="83"/>
  <c r="T26" i="83" s="1"/>
  <c r="I26" i="83"/>
  <c r="K26" i="83" s="1"/>
  <c r="AT25" i="83"/>
  <c r="AI25" i="83"/>
  <c r="X25" i="83"/>
  <c r="W25" i="83"/>
  <c r="S25" i="83"/>
  <c r="R25" i="83"/>
  <c r="Q25" i="83"/>
  <c r="K25" i="83"/>
  <c r="I25" i="83"/>
  <c r="T25" i="83" s="1"/>
  <c r="AT24" i="83"/>
  <c r="AI24" i="83"/>
  <c r="X24" i="83"/>
  <c r="W24" i="83"/>
  <c r="S24" i="83"/>
  <c r="R24" i="83"/>
  <c r="Q24" i="83"/>
  <c r="T24" i="83" s="1"/>
  <c r="K24" i="83"/>
  <c r="I24" i="83"/>
  <c r="AT23" i="83"/>
  <c r="AI23" i="83"/>
  <c r="X23" i="83"/>
  <c r="W23" i="83"/>
  <c r="S23" i="83"/>
  <c r="R23" i="83"/>
  <c r="Q23" i="83"/>
  <c r="T23" i="83" s="1"/>
  <c r="K23" i="83"/>
  <c r="I23" i="83"/>
  <c r="AT22" i="83"/>
  <c r="AI22" i="83"/>
  <c r="X22" i="83"/>
  <c r="W22" i="83"/>
  <c r="S22" i="83"/>
  <c r="R22" i="83"/>
  <c r="Q22" i="83"/>
  <c r="T22" i="83" s="1"/>
  <c r="K22" i="83"/>
  <c r="I22" i="83"/>
  <c r="AT21" i="83"/>
  <c r="AI21" i="83"/>
  <c r="X21" i="83"/>
  <c r="W21" i="83"/>
  <c r="S21" i="83"/>
  <c r="R21" i="83"/>
  <c r="Q21" i="83"/>
  <c r="T21" i="83" s="1"/>
  <c r="K21" i="83"/>
  <c r="I21" i="83"/>
  <c r="AT20" i="83"/>
  <c r="AI20" i="83"/>
  <c r="X20" i="83"/>
  <c r="W20" i="83"/>
  <c r="S20" i="83"/>
  <c r="R20" i="83"/>
  <c r="Q20" i="83"/>
  <c r="T20" i="83" s="1"/>
  <c r="K20" i="83"/>
  <c r="I20" i="83"/>
  <c r="AT19" i="83"/>
  <c r="AI19" i="83"/>
  <c r="X19" i="83"/>
  <c r="W19" i="83"/>
  <c r="S19" i="83"/>
  <c r="R19" i="83"/>
  <c r="Q19" i="83"/>
  <c r="T19" i="83" s="1"/>
  <c r="K19" i="83"/>
  <c r="I19" i="83"/>
  <c r="AT18" i="83"/>
  <c r="AI18" i="83"/>
  <c r="X18" i="83"/>
  <c r="W18" i="83"/>
  <c r="S18" i="83"/>
  <c r="R18" i="83"/>
  <c r="Q18" i="83"/>
  <c r="T18" i="83" s="1"/>
  <c r="K18" i="83"/>
  <c r="I18" i="83"/>
  <c r="AT17" i="83"/>
  <c r="AI17" i="83"/>
  <c r="X17" i="83"/>
  <c r="W17" i="83"/>
  <c r="S17" i="83"/>
  <c r="R17" i="83"/>
  <c r="Q17" i="83"/>
  <c r="T17" i="83" s="1"/>
  <c r="K17" i="83"/>
  <c r="I17" i="83"/>
  <c r="AT16" i="83"/>
  <c r="AI16" i="83"/>
  <c r="X16" i="83"/>
  <c r="W16" i="83"/>
  <c r="S16" i="83"/>
  <c r="R16" i="83"/>
  <c r="Q16" i="83"/>
  <c r="T16" i="83" s="1"/>
  <c r="I16" i="83"/>
  <c r="K16" i="83" s="1"/>
  <c r="AT15" i="83"/>
  <c r="AI15" i="83"/>
  <c r="X15" i="83"/>
  <c r="W15" i="83"/>
  <c r="S15" i="83"/>
  <c r="R15" i="83"/>
  <c r="Q15" i="83"/>
  <c r="K15" i="83"/>
  <c r="I15" i="83"/>
  <c r="T15" i="83" s="1"/>
  <c r="AT14" i="83"/>
  <c r="AI14" i="83"/>
  <c r="X14" i="83"/>
  <c r="W14" i="83"/>
  <c r="S14" i="83"/>
  <c r="R14" i="83"/>
  <c r="Q14" i="83"/>
  <c r="T14" i="83" s="1"/>
  <c r="I14" i="83"/>
  <c r="K14" i="83" s="1"/>
  <c r="AT13" i="83"/>
  <c r="AI13" i="83"/>
  <c r="X13" i="83"/>
  <c r="W13" i="83"/>
  <c r="S13" i="83"/>
  <c r="R13" i="83"/>
  <c r="Q13" i="83"/>
  <c r="K13" i="83"/>
  <c r="I13" i="83"/>
  <c r="T13" i="83" s="1"/>
  <c r="AT12" i="83"/>
  <c r="AI12" i="83"/>
  <c r="X12" i="83"/>
  <c r="W12" i="83"/>
  <c r="S12" i="83"/>
  <c r="R12" i="83"/>
  <c r="Q12" i="83"/>
  <c r="T12" i="83" s="1"/>
  <c r="I12" i="83"/>
  <c r="K12" i="83" s="1"/>
  <c r="AT11" i="83"/>
  <c r="X11" i="83"/>
  <c r="W11" i="83"/>
  <c r="T11" i="83"/>
  <c r="S11" i="83"/>
  <c r="R11" i="83"/>
  <c r="Q11" i="83"/>
  <c r="I11" i="83"/>
  <c r="K11" i="83" s="1"/>
  <c r="AT10" i="83"/>
  <c r="X10" i="83"/>
  <c r="W10" i="83"/>
  <c r="S10" i="83"/>
  <c r="R10" i="83"/>
  <c r="Q10" i="83"/>
  <c r="I10" i="83"/>
  <c r="T10" i="83" s="1"/>
  <c r="AT9" i="83"/>
  <c r="X9" i="83"/>
  <c r="W9" i="83"/>
  <c r="S9" i="83"/>
  <c r="R9" i="83"/>
  <c r="Q9" i="83"/>
  <c r="K9" i="83"/>
  <c r="I9" i="83"/>
  <c r="T9" i="83" s="1"/>
  <c r="AT8" i="83"/>
  <c r="X8" i="83"/>
  <c r="W8" i="83"/>
  <c r="S8" i="83"/>
  <c r="R8" i="83"/>
  <c r="Q8" i="83"/>
  <c r="K8" i="83"/>
  <c r="I8" i="83"/>
  <c r="T8" i="83" s="1"/>
  <c r="R6" i="83"/>
  <c r="AT34" i="65"/>
  <c r="AI34" i="65"/>
  <c r="AE34" i="65"/>
  <c r="AC34" i="65"/>
  <c r="Z34" i="65"/>
  <c r="X34" i="65"/>
  <c r="W34" i="65"/>
  <c r="T34" i="65"/>
  <c r="S34" i="65"/>
  <c r="R34" i="65"/>
  <c r="Q34" i="65"/>
  <c r="I34" i="65"/>
  <c r="K34" i="65" s="1"/>
  <c r="AT33" i="65"/>
  <c r="AI33" i="65"/>
  <c r="AE33" i="65"/>
  <c r="AC33" i="65"/>
  <c r="Z33" i="65"/>
  <c r="X33" i="65"/>
  <c r="W33" i="65"/>
  <c r="T33" i="65"/>
  <c r="S33" i="65"/>
  <c r="R33" i="65"/>
  <c r="Q33" i="65"/>
  <c r="K33" i="65"/>
  <c r="I33" i="65"/>
  <c r="AT32" i="65"/>
  <c r="AI32" i="65"/>
  <c r="AE32" i="65"/>
  <c r="AC32" i="65"/>
  <c r="Z32" i="65"/>
  <c r="X32" i="65"/>
  <c r="W32" i="65"/>
  <c r="S32" i="65"/>
  <c r="R32" i="65"/>
  <c r="Q32" i="65"/>
  <c r="I32" i="65"/>
  <c r="K32" i="65" s="1"/>
  <c r="AT31" i="65"/>
  <c r="AI31" i="65"/>
  <c r="AE31" i="65"/>
  <c r="AC31" i="65"/>
  <c r="Z31" i="65"/>
  <c r="X31" i="65"/>
  <c r="W31" i="65"/>
  <c r="S31" i="65"/>
  <c r="R31" i="65"/>
  <c r="Q31" i="65"/>
  <c r="T31" i="65" s="1"/>
  <c r="K31" i="65"/>
  <c r="I31" i="65"/>
  <c r="AT30" i="65"/>
  <c r="AI30" i="65"/>
  <c r="AE30" i="65"/>
  <c r="AC30" i="65"/>
  <c r="Z30" i="65"/>
  <c r="X30" i="65"/>
  <c r="W30" i="65"/>
  <c r="S30" i="65"/>
  <c r="R30" i="65"/>
  <c r="Q30" i="65"/>
  <c r="K30" i="65"/>
  <c r="I30" i="65"/>
  <c r="T30" i="65" s="1"/>
  <c r="AT29" i="65"/>
  <c r="AI29" i="65"/>
  <c r="AE29" i="65"/>
  <c r="AC29" i="65"/>
  <c r="Z29" i="65"/>
  <c r="X29" i="65"/>
  <c r="W29" i="65"/>
  <c r="S29" i="65"/>
  <c r="R29" i="65"/>
  <c r="Q29" i="65"/>
  <c r="I29" i="65"/>
  <c r="K29" i="65" s="1"/>
  <c r="AT28" i="65"/>
  <c r="AI28" i="65"/>
  <c r="AE28" i="65"/>
  <c r="AC28" i="65"/>
  <c r="Z28" i="65"/>
  <c r="X28" i="65"/>
  <c r="W28" i="65"/>
  <c r="S28" i="65"/>
  <c r="R28" i="65"/>
  <c r="Q28" i="65"/>
  <c r="I28" i="65"/>
  <c r="T28" i="65" s="1"/>
  <c r="AT27" i="65"/>
  <c r="AI27" i="65"/>
  <c r="AE27" i="65"/>
  <c r="AC27" i="65"/>
  <c r="Z27" i="65"/>
  <c r="X27" i="65"/>
  <c r="W27" i="65"/>
  <c r="T27" i="65"/>
  <c r="S27" i="65"/>
  <c r="R27" i="65"/>
  <c r="Q27" i="65"/>
  <c r="K27" i="65"/>
  <c r="I27" i="65"/>
  <c r="AT26" i="65"/>
  <c r="AI26" i="65"/>
  <c r="AE26" i="65"/>
  <c r="AC26" i="65"/>
  <c r="Z26" i="65"/>
  <c r="X26" i="65"/>
  <c r="W26" i="65"/>
  <c r="T26" i="65"/>
  <c r="S26" i="65"/>
  <c r="R26" i="65"/>
  <c r="Q26" i="65"/>
  <c r="I26" i="65"/>
  <c r="K26" i="65" s="1"/>
  <c r="AT25" i="65"/>
  <c r="AI25" i="65"/>
  <c r="AE25" i="65"/>
  <c r="AC25" i="65"/>
  <c r="Z25" i="65"/>
  <c r="X25" i="65"/>
  <c r="W25" i="65"/>
  <c r="T25" i="65"/>
  <c r="S25" i="65"/>
  <c r="R25" i="65"/>
  <c r="Q25" i="65"/>
  <c r="K25" i="65"/>
  <c r="I25" i="65"/>
  <c r="AT24" i="65"/>
  <c r="AI24" i="65"/>
  <c r="AE24" i="65"/>
  <c r="AC24" i="65"/>
  <c r="Z24" i="65"/>
  <c r="X24" i="65"/>
  <c r="W24" i="65"/>
  <c r="S24" i="65"/>
  <c r="R24" i="65"/>
  <c r="Q24" i="65"/>
  <c r="I24" i="65"/>
  <c r="K24" i="65" s="1"/>
  <c r="AT23" i="65"/>
  <c r="AI23" i="65"/>
  <c r="AE23" i="65"/>
  <c r="AC23" i="65"/>
  <c r="Z23" i="65"/>
  <c r="X23" i="65"/>
  <c r="W23" i="65"/>
  <c r="S23" i="65"/>
  <c r="R23" i="65"/>
  <c r="Q23" i="65"/>
  <c r="T23" i="65" s="1"/>
  <c r="K23" i="65"/>
  <c r="I23" i="65"/>
  <c r="AT22" i="65"/>
  <c r="AI22" i="65"/>
  <c r="AE22" i="65"/>
  <c r="AC22" i="65"/>
  <c r="Z22" i="65"/>
  <c r="X22" i="65"/>
  <c r="W22" i="65"/>
  <c r="S22" i="65"/>
  <c r="R22" i="65"/>
  <c r="Q22" i="65"/>
  <c r="K22" i="65"/>
  <c r="I22" i="65"/>
  <c r="T22" i="65" s="1"/>
  <c r="AT21" i="65"/>
  <c r="AI21" i="65"/>
  <c r="AE21" i="65"/>
  <c r="AC21" i="65"/>
  <c r="Z21" i="65"/>
  <c r="X21" i="65"/>
  <c r="W21" i="65"/>
  <c r="S21" i="65"/>
  <c r="R21" i="65"/>
  <c r="Q21" i="65"/>
  <c r="I21" i="65"/>
  <c r="K21" i="65" s="1"/>
  <c r="AT20" i="65"/>
  <c r="AI20" i="65"/>
  <c r="AE20" i="65"/>
  <c r="AC20" i="65"/>
  <c r="Z20" i="65"/>
  <c r="X20" i="65"/>
  <c r="W20" i="65"/>
  <c r="S20" i="65"/>
  <c r="R20" i="65"/>
  <c r="Q20" i="65"/>
  <c r="I20" i="65"/>
  <c r="T20" i="65" s="1"/>
  <c r="AT19" i="65"/>
  <c r="AI19" i="65"/>
  <c r="AE19" i="65"/>
  <c r="AC19" i="65"/>
  <c r="Z19" i="65"/>
  <c r="X19" i="65"/>
  <c r="W19" i="65"/>
  <c r="T19" i="65"/>
  <c r="S19" i="65"/>
  <c r="R19" i="65"/>
  <c r="Q19" i="65"/>
  <c r="K19" i="65"/>
  <c r="I19" i="65"/>
  <c r="AT18" i="65"/>
  <c r="AI18" i="65"/>
  <c r="AE18" i="65"/>
  <c r="AC18" i="65"/>
  <c r="Z18" i="65"/>
  <c r="X18" i="65"/>
  <c r="W18" i="65"/>
  <c r="T18" i="65"/>
  <c r="S18" i="65"/>
  <c r="R18" i="65"/>
  <c r="Q18" i="65"/>
  <c r="I18" i="65"/>
  <c r="K18" i="65" s="1"/>
  <c r="AT17" i="65"/>
  <c r="AI17" i="65"/>
  <c r="AE17" i="65"/>
  <c r="AC17" i="65"/>
  <c r="Z17" i="65"/>
  <c r="X17" i="65"/>
  <c r="W17" i="65"/>
  <c r="T17" i="65"/>
  <c r="S17" i="65"/>
  <c r="R17" i="65"/>
  <c r="Q17" i="65"/>
  <c r="I17" i="65"/>
  <c r="K17" i="65" s="1"/>
  <c r="AT16" i="65"/>
  <c r="AI16" i="65"/>
  <c r="AE16" i="65"/>
  <c r="AC16" i="65"/>
  <c r="Z16" i="65"/>
  <c r="X16" i="65"/>
  <c r="W16" i="65"/>
  <c r="S16" i="65"/>
  <c r="R16" i="65"/>
  <c r="Q16" i="65"/>
  <c r="I16" i="65"/>
  <c r="K16" i="65" s="1"/>
  <c r="AT15" i="65"/>
  <c r="AI15" i="65"/>
  <c r="AE15" i="65"/>
  <c r="AC15" i="65"/>
  <c r="Z15" i="65"/>
  <c r="X15" i="65"/>
  <c r="W15" i="65"/>
  <c r="S15" i="65"/>
  <c r="R15" i="65"/>
  <c r="Q15" i="65"/>
  <c r="T15" i="65" s="1"/>
  <c r="K15" i="65"/>
  <c r="I15" i="65"/>
  <c r="AT14" i="65"/>
  <c r="AI14" i="65"/>
  <c r="AE14" i="65"/>
  <c r="AC14" i="65"/>
  <c r="Z14" i="65"/>
  <c r="X14" i="65"/>
  <c r="W14" i="65"/>
  <c r="S14" i="65"/>
  <c r="R14" i="65"/>
  <c r="Q14" i="65"/>
  <c r="K14" i="65"/>
  <c r="I14" i="65"/>
  <c r="T14" i="65" s="1"/>
  <c r="AT13" i="65"/>
  <c r="AI13" i="65"/>
  <c r="AE13" i="65"/>
  <c r="AC13" i="65"/>
  <c r="Z13" i="65"/>
  <c r="X13" i="65"/>
  <c r="W13" i="65"/>
  <c r="S13" i="65"/>
  <c r="R13" i="65"/>
  <c r="Q13" i="65"/>
  <c r="I13" i="65"/>
  <c r="K13" i="65" s="1"/>
  <c r="AT12" i="65"/>
  <c r="AI12" i="65"/>
  <c r="AE12" i="65"/>
  <c r="AC12" i="65"/>
  <c r="Z12" i="65"/>
  <c r="X12" i="65"/>
  <c r="W12" i="65"/>
  <c r="S12" i="65"/>
  <c r="R12" i="65"/>
  <c r="Q12" i="65"/>
  <c r="I12" i="65"/>
  <c r="T12" i="65" s="1"/>
  <c r="AT11" i="65"/>
  <c r="AE11" i="65"/>
  <c r="AC11" i="65"/>
  <c r="Z11" i="65"/>
  <c r="X11" i="65"/>
  <c r="W11" i="65"/>
  <c r="T11" i="65"/>
  <c r="S11" i="65"/>
  <c r="R11" i="65"/>
  <c r="Q11" i="65"/>
  <c r="I11" i="65"/>
  <c r="K11" i="65" s="1"/>
  <c r="AT10" i="65"/>
  <c r="AE10" i="65"/>
  <c r="AC10" i="65"/>
  <c r="Z10" i="65"/>
  <c r="X10" i="65"/>
  <c r="W10" i="65"/>
  <c r="S10" i="65"/>
  <c r="R10" i="65"/>
  <c r="Q10" i="65"/>
  <c r="I10" i="65"/>
  <c r="K10" i="65" s="1"/>
  <c r="AT9" i="65"/>
  <c r="AE9" i="65"/>
  <c r="AC9" i="65"/>
  <c r="Z9" i="65"/>
  <c r="X9" i="65"/>
  <c r="W9" i="65"/>
  <c r="S9" i="65"/>
  <c r="R9" i="65"/>
  <c r="Q9" i="65"/>
  <c r="K9" i="65"/>
  <c r="I9" i="65"/>
  <c r="T9" i="65" s="1"/>
  <c r="AT8" i="65"/>
  <c r="AE8" i="65"/>
  <c r="AC8" i="65"/>
  <c r="Z8" i="65"/>
  <c r="X8" i="65"/>
  <c r="W8" i="65"/>
  <c r="S8" i="65"/>
  <c r="R8" i="65"/>
  <c r="Q8" i="65"/>
  <c r="I8" i="65"/>
  <c r="T8" i="65" s="1"/>
  <c r="R6" i="65"/>
  <c r="R33" i="104" l="1"/>
  <c r="S34" i="104"/>
  <c r="T35" i="104"/>
  <c r="U36" i="104"/>
  <c r="V37" i="104"/>
  <c r="P39" i="104"/>
  <c r="Q40" i="104"/>
  <c r="R41" i="104"/>
  <c r="S42" i="104"/>
  <c r="U42" i="104"/>
  <c r="V34" i="104"/>
  <c r="P36" i="104"/>
  <c r="Q37" i="104"/>
  <c r="R38" i="104"/>
  <c r="S39" i="104"/>
  <c r="T40" i="104"/>
  <c r="U41" i="104"/>
  <c r="V42" i="104"/>
  <c r="P35" i="104"/>
  <c r="Q36" i="104"/>
  <c r="R37" i="104"/>
  <c r="S38" i="104"/>
  <c r="T39" i="104"/>
  <c r="U40" i="104"/>
  <c r="V41" i="104"/>
  <c r="P34" i="104"/>
  <c r="Q35" i="104"/>
  <c r="R36" i="104"/>
  <c r="S37" i="104"/>
  <c r="T38" i="104"/>
  <c r="U39" i="104"/>
  <c r="V40" i="104"/>
  <c r="P42" i="104"/>
  <c r="R35" i="104"/>
  <c r="S36" i="104"/>
  <c r="T37" i="104"/>
  <c r="U38" i="104"/>
  <c r="V39" i="104"/>
  <c r="P41" i="104"/>
  <c r="Q42" i="104"/>
  <c r="Q33" i="104"/>
  <c r="R34" i="104"/>
  <c r="S35" i="104"/>
  <c r="T36" i="104"/>
  <c r="U37" i="104"/>
  <c r="V38" i="104"/>
  <c r="P40" i="104"/>
  <c r="K10" i="83"/>
  <c r="K8" i="65"/>
  <c r="T10" i="65"/>
  <c r="K12" i="65"/>
  <c r="T16" i="65"/>
  <c r="K20" i="65"/>
  <c r="T24" i="65"/>
  <c r="K28" i="65"/>
  <c r="T32" i="65"/>
  <c r="T29" i="65"/>
  <c r="T13" i="65"/>
  <c r="T21" i="65"/>
  <c r="AH62" i="141" l="1"/>
  <c r="AH61" i="141"/>
  <c r="AH60" i="141"/>
  <c r="AH59" i="141"/>
  <c r="AH58" i="141"/>
  <c r="AH57" i="141"/>
  <c r="AH56" i="141"/>
  <c r="AH55" i="141"/>
  <c r="AH54" i="141"/>
  <c r="AH53" i="141"/>
  <c r="AH52" i="141"/>
  <c r="AH51" i="141"/>
  <c r="AH50" i="141"/>
  <c r="AH49" i="141"/>
  <c r="AH48" i="141"/>
  <c r="AH47" i="141"/>
  <c r="AH46" i="141"/>
  <c r="AH45" i="141"/>
  <c r="AH44" i="141"/>
  <c r="AH43" i="141"/>
  <c r="AH42" i="141"/>
  <c r="AH41" i="141"/>
  <c r="AH40" i="141"/>
  <c r="AH39" i="141"/>
  <c r="AH38" i="141"/>
  <c r="AH37" i="141"/>
  <c r="AH36" i="141"/>
  <c r="M62" i="141"/>
  <c r="M61" i="141"/>
  <c r="M60" i="141"/>
  <c r="M59" i="141"/>
  <c r="M58" i="141"/>
  <c r="M57" i="141"/>
  <c r="M56" i="141"/>
  <c r="M55" i="141"/>
  <c r="M54" i="141"/>
  <c r="M53" i="141"/>
  <c r="M52" i="141"/>
  <c r="M51" i="141"/>
  <c r="M50" i="141"/>
  <c r="M49" i="141"/>
  <c r="M48" i="141"/>
  <c r="M47" i="141"/>
  <c r="M46" i="141"/>
  <c r="M45" i="141"/>
  <c r="M44" i="141"/>
  <c r="M43" i="141"/>
  <c r="M42" i="141"/>
  <c r="M41" i="141"/>
  <c r="M40" i="141"/>
  <c r="M39" i="141"/>
  <c r="M38" i="141"/>
  <c r="M37" i="141"/>
  <c r="M36" i="141"/>
  <c r="BA130" i="141"/>
  <c r="BA96" i="141"/>
  <c r="BA97" i="141" s="1"/>
  <c r="BC94" i="141"/>
  <c r="BC93" i="141"/>
  <c r="BC92" i="141"/>
  <c r="BC91" i="141"/>
  <c r="BC90" i="141"/>
  <c r="BC89" i="141"/>
  <c r="BC88" i="141"/>
  <c r="BC87" i="141"/>
  <c r="BC86" i="141"/>
  <c r="BC85" i="141"/>
  <c r="BC84" i="141"/>
  <c r="BC83" i="141"/>
  <c r="BC82" i="141"/>
  <c r="BC81" i="141"/>
  <c r="BC80" i="141"/>
  <c r="BC79" i="141"/>
  <c r="BC78" i="141"/>
  <c r="BC77" i="141"/>
  <c r="BC76" i="141"/>
  <c r="BC75" i="141"/>
  <c r="BC74" i="141"/>
  <c r="BC73" i="141"/>
  <c r="BC72" i="141"/>
  <c r="BC71" i="141"/>
  <c r="BC70" i="141"/>
  <c r="BC69" i="141"/>
  <c r="BC68" i="141"/>
  <c r="BC62" i="141"/>
  <c r="AV62" i="141"/>
  <c r="BC61" i="141"/>
  <c r="AV61" i="141"/>
  <c r="BC60" i="141"/>
  <c r="AV60" i="141"/>
  <c r="BC59" i="141"/>
  <c r="AV59" i="141"/>
  <c r="BC58" i="141"/>
  <c r="AV58" i="141"/>
  <c r="BC57" i="141"/>
  <c r="AV57" i="141"/>
  <c r="BC56" i="141"/>
  <c r="AV56" i="141"/>
  <c r="BC55" i="141"/>
  <c r="AV55" i="141"/>
  <c r="BC54" i="141"/>
  <c r="AV54" i="141"/>
  <c r="BC53" i="141"/>
  <c r="AV53" i="141"/>
  <c r="BC52" i="141"/>
  <c r="AV52" i="141"/>
  <c r="BC51" i="141"/>
  <c r="AV51" i="141"/>
  <c r="BC50" i="141"/>
  <c r="AV50" i="141"/>
  <c r="BC49" i="141"/>
  <c r="AV49" i="141"/>
  <c r="BC48" i="141"/>
  <c r="AV48" i="141"/>
  <c r="BC47" i="141"/>
  <c r="AV47" i="141"/>
  <c r="BC46" i="141"/>
  <c r="AV46" i="141"/>
  <c r="BC45" i="141"/>
  <c r="AV45" i="141"/>
  <c r="BC44" i="141"/>
  <c r="AV44" i="141"/>
  <c r="BC43" i="141"/>
  <c r="AV43" i="141"/>
  <c r="BC42" i="141"/>
  <c r="AV42" i="141"/>
  <c r="BC41" i="141"/>
  <c r="AV41" i="141"/>
  <c r="BC40" i="141"/>
  <c r="AV40" i="141"/>
  <c r="BC39" i="141"/>
  <c r="AV39" i="141"/>
  <c r="BC38" i="141"/>
  <c r="AV38" i="141"/>
  <c r="BC37" i="141"/>
  <c r="AV37" i="141"/>
  <c r="BC36" i="141"/>
  <c r="AV36" i="141"/>
  <c r="R32" i="141"/>
  <c r="D32" i="141"/>
  <c r="BJ30" i="141"/>
  <c r="BC30" i="141"/>
  <c r="AV30" i="141"/>
  <c r="AO30" i="141"/>
  <c r="AH30" i="141"/>
  <c r="AA30" i="141"/>
  <c r="T30" i="141"/>
  <c r="M30" i="141"/>
  <c r="F30" i="141"/>
  <c r="BJ29" i="141"/>
  <c r="BC29" i="141"/>
  <c r="AV29" i="141"/>
  <c r="AO29" i="141"/>
  <c r="AH29" i="141"/>
  <c r="AA29" i="141"/>
  <c r="T29" i="141"/>
  <c r="M29" i="141"/>
  <c r="F29" i="141"/>
  <c r="BJ28" i="141"/>
  <c r="BC28" i="141"/>
  <c r="AV28" i="141"/>
  <c r="AO28" i="141"/>
  <c r="AH28" i="141"/>
  <c r="AA28" i="141"/>
  <c r="T28" i="141"/>
  <c r="M28" i="141"/>
  <c r="F28" i="141"/>
  <c r="BJ27" i="141"/>
  <c r="BC27" i="141"/>
  <c r="AV27" i="141"/>
  <c r="AO27" i="141"/>
  <c r="AH27" i="141"/>
  <c r="AA27" i="141"/>
  <c r="T27" i="141"/>
  <c r="M27" i="141"/>
  <c r="F27" i="141"/>
  <c r="BJ26" i="141"/>
  <c r="BC26" i="141"/>
  <c r="AV26" i="141"/>
  <c r="AO26" i="141"/>
  <c r="AH26" i="141"/>
  <c r="AA26" i="141"/>
  <c r="T26" i="141"/>
  <c r="M26" i="141"/>
  <c r="F26" i="141"/>
  <c r="BJ25" i="141"/>
  <c r="BC25" i="141"/>
  <c r="AV25" i="141"/>
  <c r="AO25" i="141"/>
  <c r="AH25" i="141"/>
  <c r="AA25" i="141"/>
  <c r="T25" i="141"/>
  <c r="M25" i="141"/>
  <c r="F25" i="141"/>
  <c r="BJ24" i="141"/>
  <c r="BC24" i="141"/>
  <c r="AV24" i="141"/>
  <c r="AO24" i="141"/>
  <c r="AH24" i="141"/>
  <c r="AA24" i="141"/>
  <c r="T24" i="141"/>
  <c r="M24" i="141"/>
  <c r="F24" i="141"/>
  <c r="BJ23" i="141"/>
  <c r="BC23" i="141"/>
  <c r="AV23" i="141"/>
  <c r="AO23" i="141"/>
  <c r="AH23" i="141"/>
  <c r="AA23" i="141"/>
  <c r="T23" i="141"/>
  <c r="M23" i="141"/>
  <c r="F23" i="141"/>
  <c r="BJ22" i="141"/>
  <c r="BC22" i="141"/>
  <c r="AV22" i="141"/>
  <c r="AO22" i="141"/>
  <c r="AH22" i="141"/>
  <c r="AA22" i="141"/>
  <c r="T22" i="141"/>
  <c r="M22" i="141"/>
  <c r="F22" i="141"/>
  <c r="BJ21" i="141"/>
  <c r="BC21" i="141"/>
  <c r="AV21" i="141"/>
  <c r="AO21" i="141"/>
  <c r="AH21" i="141"/>
  <c r="AA21" i="141"/>
  <c r="T21" i="141"/>
  <c r="M21" i="141"/>
  <c r="F21" i="141"/>
  <c r="BJ20" i="141"/>
  <c r="BC20" i="141"/>
  <c r="AV20" i="141"/>
  <c r="AO20" i="141"/>
  <c r="AH20" i="141"/>
  <c r="AA20" i="141"/>
  <c r="T20" i="141"/>
  <c r="M20" i="141"/>
  <c r="F20" i="141"/>
  <c r="BJ19" i="141"/>
  <c r="BC19" i="141"/>
  <c r="AV19" i="141"/>
  <c r="AO19" i="141"/>
  <c r="AH19" i="141"/>
  <c r="AA19" i="141"/>
  <c r="T19" i="141"/>
  <c r="M19" i="141"/>
  <c r="F19" i="141"/>
  <c r="BJ18" i="141"/>
  <c r="BC18" i="141"/>
  <c r="AV18" i="141"/>
  <c r="AO18" i="141"/>
  <c r="AH18" i="141"/>
  <c r="AA18" i="141"/>
  <c r="T18" i="141"/>
  <c r="M18" i="141"/>
  <c r="F18" i="141"/>
  <c r="BJ17" i="141"/>
  <c r="BC17" i="141"/>
  <c r="AV17" i="141"/>
  <c r="AO17" i="141"/>
  <c r="AH17" i="141"/>
  <c r="AA17" i="141"/>
  <c r="T17" i="141"/>
  <c r="M17" i="141"/>
  <c r="F17" i="141"/>
  <c r="BJ16" i="141"/>
  <c r="BC16" i="141"/>
  <c r="AV16" i="141"/>
  <c r="AO16" i="141"/>
  <c r="AH16" i="141"/>
  <c r="AA16" i="141"/>
  <c r="T16" i="141"/>
  <c r="M16" i="141"/>
  <c r="F16" i="141"/>
  <c r="BJ15" i="141"/>
  <c r="BC15" i="141"/>
  <c r="AV15" i="141"/>
  <c r="AO15" i="141"/>
  <c r="AH15" i="141"/>
  <c r="AA15" i="141"/>
  <c r="T15" i="141"/>
  <c r="M15" i="141"/>
  <c r="F15" i="141"/>
  <c r="BJ14" i="141"/>
  <c r="BC14" i="141"/>
  <c r="AV14" i="141"/>
  <c r="AO14" i="141"/>
  <c r="AH14" i="141"/>
  <c r="AA14" i="141"/>
  <c r="T14" i="141"/>
  <c r="M14" i="141"/>
  <c r="F14" i="141"/>
  <c r="BJ13" i="141"/>
  <c r="BC13" i="141"/>
  <c r="AV13" i="141"/>
  <c r="AO13" i="141"/>
  <c r="AH13" i="141"/>
  <c r="AA13" i="141"/>
  <c r="T13" i="141"/>
  <c r="M13" i="141"/>
  <c r="F13" i="141"/>
  <c r="BJ12" i="141"/>
  <c r="BC12" i="141"/>
  <c r="AV12" i="141"/>
  <c r="AO12" i="141"/>
  <c r="AH12" i="141"/>
  <c r="AA12" i="141"/>
  <c r="T12" i="141"/>
  <c r="M12" i="141"/>
  <c r="F12" i="141"/>
  <c r="BJ11" i="141"/>
  <c r="BC11" i="141"/>
  <c r="AV11" i="141"/>
  <c r="AO11" i="141"/>
  <c r="AH11" i="141"/>
  <c r="AA11" i="141"/>
  <c r="T11" i="141"/>
  <c r="M11" i="141"/>
  <c r="F11" i="141"/>
  <c r="BJ10" i="141"/>
  <c r="BC10" i="141"/>
  <c r="AV10" i="141"/>
  <c r="AO10" i="141"/>
  <c r="AH10" i="141"/>
  <c r="AA10" i="141"/>
  <c r="T10" i="141"/>
  <c r="M10" i="141"/>
  <c r="F10" i="141"/>
  <c r="BJ9" i="141"/>
  <c r="BC9" i="141"/>
  <c r="AV9" i="141"/>
  <c r="AO9" i="141"/>
  <c r="AH9" i="141"/>
  <c r="AA9" i="141"/>
  <c r="T9" i="141"/>
  <c r="M9" i="141"/>
  <c r="F9" i="141"/>
  <c r="BJ8" i="141"/>
  <c r="BC8" i="141"/>
  <c r="AV8" i="141"/>
  <c r="AO8" i="141"/>
  <c r="AH8" i="141"/>
  <c r="AA8" i="141"/>
  <c r="T8" i="141"/>
  <c r="M8" i="141"/>
  <c r="F8" i="141"/>
  <c r="BJ7" i="141"/>
  <c r="BC7" i="141"/>
  <c r="AV7" i="141"/>
  <c r="AO7" i="141"/>
  <c r="AH7" i="141"/>
  <c r="AA7" i="141"/>
  <c r="T7" i="141"/>
  <c r="M7" i="141"/>
  <c r="F7" i="141"/>
  <c r="BJ6" i="141"/>
  <c r="BC6" i="141"/>
  <c r="AV6" i="141"/>
  <c r="AO6" i="141"/>
  <c r="AH6" i="141"/>
  <c r="AA6" i="141"/>
  <c r="T6" i="141"/>
  <c r="M6" i="141"/>
  <c r="F6" i="141"/>
  <c r="BJ5" i="141"/>
  <c r="BC5" i="141"/>
  <c r="AV5" i="141"/>
  <c r="AO5" i="141"/>
  <c r="AH5" i="141"/>
  <c r="AA5" i="141"/>
  <c r="T5" i="141"/>
  <c r="M5" i="141"/>
  <c r="F5" i="141"/>
  <c r="BJ4" i="141"/>
  <c r="BC4" i="141"/>
  <c r="AV4" i="141"/>
  <c r="AO4" i="141"/>
  <c r="AH4" i="141"/>
  <c r="AA4" i="141"/>
  <c r="T4" i="141"/>
  <c r="M4" i="141"/>
  <c r="F4" i="141"/>
  <c r="AC10" i="144" l="1"/>
  <c r="AB10" i="144"/>
  <c r="AA10" i="144"/>
  <c r="Z10" i="144"/>
  <c r="Y10" i="144"/>
  <c r="X10" i="144"/>
  <c r="W10" i="144"/>
  <c r="V10" i="144"/>
  <c r="U10" i="144"/>
  <c r="T10" i="144"/>
  <c r="S10" i="144"/>
  <c r="R10" i="144"/>
  <c r="Q10" i="144"/>
  <c r="P10" i="144"/>
  <c r="O10" i="144"/>
  <c r="N10" i="144"/>
  <c r="M10" i="144"/>
  <c r="L10" i="144"/>
  <c r="K10" i="144"/>
  <c r="J10" i="144"/>
  <c r="I10" i="144"/>
  <c r="H10" i="144"/>
  <c r="G10" i="144"/>
  <c r="F10" i="144"/>
  <c r="E10" i="144"/>
  <c r="D10" i="144"/>
  <c r="C10" i="144"/>
  <c r="AC9" i="144"/>
  <c r="AB9" i="144"/>
  <c r="AA9" i="144"/>
  <c r="Z9" i="144"/>
  <c r="Y9" i="144"/>
  <c r="X9" i="144"/>
  <c r="W9" i="144"/>
  <c r="V9" i="144"/>
  <c r="U9" i="144"/>
  <c r="T9" i="144"/>
  <c r="S9" i="144"/>
  <c r="R9" i="144"/>
  <c r="Q9" i="144"/>
  <c r="P9" i="144"/>
  <c r="O9" i="144"/>
  <c r="N9" i="144"/>
  <c r="M9" i="144"/>
  <c r="L9" i="144"/>
  <c r="K9" i="144"/>
  <c r="J9" i="144"/>
  <c r="I9" i="144"/>
  <c r="H9" i="144"/>
  <c r="G9" i="144"/>
  <c r="F9" i="144"/>
  <c r="E9" i="144"/>
  <c r="D9" i="144"/>
  <c r="C9" i="144"/>
  <c r="AC8" i="144"/>
  <c r="AB8" i="144"/>
  <c r="AA8" i="144"/>
  <c r="Z8" i="144"/>
  <c r="Y8" i="144"/>
  <c r="X8" i="144"/>
  <c r="W8" i="144"/>
  <c r="V8" i="144"/>
  <c r="U8" i="144"/>
  <c r="T8" i="144"/>
  <c r="S8" i="144"/>
  <c r="R8" i="144"/>
  <c r="Q8" i="144"/>
  <c r="P8" i="144"/>
  <c r="O8" i="144"/>
  <c r="N8" i="144"/>
  <c r="M8" i="144"/>
  <c r="L8" i="144"/>
  <c r="K8" i="144"/>
  <c r="J8" i="144"/>
  <c r="I8" i="144"/>
  <c r="H8" i="144"/>
  <c r="G8" i="144"/>
  <c r="F8" i="144"/>
  <c r="E8" i="144"/>
  <c r="D8" i="144"/>
  <c r="C8" i="144"/>
  <c r="AC7" i="144"/>
  <c r="AB7" i="144"/>
  <c r="AA7" i="144"/>
  <c r="Z7" i="144"/>
  <c r="Y7" i="144"/>
  <c r="X7" i="144"/>
  <c r="W7" i="144"/>
  <c r="V7" i="144"/>
  <c r="U7" i="144"/>
  <c r="T7" i="144"/>
  <c r="S7" i="144"/>
  <c r="R7" i="144"/>
  <c r="Q7" i="144"/>
  <c r="P7" i="144"/>
  <c r="O7" i="144"/>
  <c r="N7" i="144"/>
  <c r="M7" i="144"/>
  <c r="L7" i="144"/>
  <c r="K7" i="144"/>
  <c r="J7" i="144"/>
  <c r="I7" i="144"/>
  <c r="H7" i="144"/>
  <c r="G7" i="144"/>
  <c r="F7" i="144"/>
  <c r="E7" i="144"/>
  <c r="D7" i="144"/>
  <c r="C7" i="144"/>
  <c r="AC6" i="144"/>
  <c r="AB6" i="144"/>
  <c r="AA6" i="144"/>
  <c r="Z6" i="144"/>
  <c r="Y6" i="144"/>
  <c r="X6" i="144"/>
  <c r="W6" i="144"/>
  <c r="V6" i="144"/>
  <c r="U6" i="144"/>
  <c r="T6" i="144"/>
  <c r="S6" i="144"/>
  <c r="R6" i="144"/>
  <c r="Q6" i="144"/>
  <c r="P6" i="144"/>
  <c r="O6" i="144"/>
  <c r="N6" i="144"/>
  <c r="M6" i="144"/>
  <c r="L6" i="144"/>
  <c r="K6" i="144"/>
  <c r="J6" i="144"/>
  <c r="I6" i="144"/>
  <c r="H6" i="144"/>
  <c r="G6" i="144"/>
  <c r="F6" i="144"/>
  <c r="E6" i="144"/>
  <c r="D6" i="144"/>
  <c r="C6" i="144"/>
  <c r="AC5" i="144"/>
  <c r="AB5" i="144"/>
  <c r="AA5" i="144"/>
  <c r="Z5" i="144"/>
  <c r="Y5" i="144"/>
  <c r="X5" i="144"/>
  <c r="W5" i="144"/>
  <c r="V5" i="144"/>
  <c r="U5" i="144"/>
  <c r="T5" i="144"/>
  <c r="S5" i="144"/>
  <c r="R5" i="144"/>
  <c r="Q5" i="144"/>
  <c r="P5" i="144"/>
  <c r="O5" i="144"/>
  <c r="N5" i="144"/>
  <c r="M5" i="144"/>
  <c r="L5" i="144"/>
  <c r="K5" i="144"/>
  <c r="J5" i="144"/>
  <c r="I5" i="144"/>
  <c r="H5" i="144"/>
  <c r="G5" i="144"/>
  <c r="F5" i="144"/>
  <c r="E5" i="144"/>
  <c r="D5" i="144"/>
  <c r="C5" i="144"/>
  <c r="AC4" i="144"/>
  <c r="AB4" i="144"/>
  <c r="AA4" i="144"/>
  <c r="Z4" i="144"/>
  <c r="Y4" i="144"/>
  <c r="X4" i="144"/>
  <c r="W4" i="144"/>
  <c r="V4" i="144"/>
  <c r="U4" i="144"/>
  <c r="T4" i="144"/>
  <c r="S4" i="144"/>
  <c r="R4" i="144"/>
  <c r="Q4" i="144"/>
  <c r="P4" i="144"/>
  <c r="O4" i="144"/>
  <c r="N4" i="144"/>
  <c r="M4" i="144"/>
  <c r="L4" i="144"/>
  <c r="K4" i="144"/>
  <c r="J4" i="144"/>
  <c r="I4" i="144"/>
  <c r="H4" i="144"/>
  <c r="G4" i="144"/>
  <c r="F4" i="144"/>
  <c r="E4" i="144"/>
  <c r="D4" i="144"/>
  <c r="C4" i="144"/>
  <c r="AC3" i="144"/>
  <c r="AB3" i="144"/>
  <c r="AA3" i="144"/>
  <c r="Z3" i="144"/>
  <c r="Y3" i="144"/>
  <c r="X3" i="144"/>
  <c r="W3" i="144"/>
  <c r="V3" i="144"/>
  <c r="U3" i="144"/>
  <c r="T3" i="144"/>
  <c r="S3" i="144"/>
  <c r="R3" i="144"/>
  <c r="Q3" i="144"/>
  <c r="P3" i="144"/>
  <c r="O3" i="144"/>
  <c r="N3" i="144"/>
  <c r="M3" i="144"/>
  <c r="L3" i="144"/>
  <c r="K3" i="144"/>
  <c r="J3" i="144"/>
  <c r="I3" i="144"/>
  <c r="H3" i="144"/>
  <c r="G3" i="144"/>
  <c r="F3" i="144"/>
  <c r="E3" i="144"/>
  <c r="D3" i="144"/>
  <c r="C3" i="144"/>
  <c r="AC2" i="144"/>
  <c r="AB2" i="144"/>
  <c r="AA2" i="144"/>
  <c r="Z2" i="144"/>
  <c r="Y2" i="144"/>
  <c r="X2" i="144"/>
  <c r="W2" i="144"/>
  <c r="V2" i="144"/>
  <c r="U2" i="144"/>
  <c r="T2" i="144"/>
  <c r="S2" i="144"/>
  <c r="R2" i="144"/>
  <c r="Q2" i="144"/>
  <c r="P2" i="144"/>
  <c r="O2" i="144"/>
  <c r="N2" i="144"/>
  <c r="M2" i="144"/>
  <c r="L2" i="144"/>
  <c r="K2" i="144"/>
  <c r="J2" i="144"/>
  <c r="I2" i="144"/>
  <c r="H2" i="144"/>
  <c r="G2" i="144"/>
  <c r="F2" i="144"/>
  <c r="E2" i="144"/>
  <c r="D2" i="144"/>
  <c r="C2" i="144"/>
  <c r="AV9" i="150" l="1"/>
  <c r="AV10" i="150"/>
  <c r="AV11" i="150"/>
  <c r="AV12" i="150"/>
  <c r="AV13" i="150"/>
  <c r="AV14" i="150"/>
  <c r="AV15" i="150"/>
  <c r="S15" i="150" s="1"/>
  <c r="AV16" i="150"/>
  <c r="S16" i="150" s="1"/>
  <c r="AV17" i="150"/>
  <c r="AV18" i="150"/>
  <c r="AV19" i="150"/>
  <c r="AV20" i="150"/>
  <c r="AV21" i="150"/>
  <c r="AV22" i="150"/>
  <c r="S22" i="150" s="1"/>
  <c r="AV23" i="150"/>
  <c r="AV24" i="150"/>
  <c r="S24" i="150" s="1"/>
  <c r="AV25" i="150"/>
  <c r="AV26" i="150"/>
  <c r="AV27" i="150"/>
  <c r="AV28" i="150"/>
  <c r="AV29" i="150"/>
  <c r="AV30" i="150"/>
  <c r="AV31" i="150"/>
  <c r="S31" i="150" s="1"/>
  <c r="AV32" i="150"/>
  <c r="S32" i="150" s="1"/>
  <c r="AV33" i="150"/>
  <c r="AV34" i="150"/>
  <c r="AV8" i="150"/>
  <c r="AT34" i="150"/>
  <c r="AI34" i="150"/>
  <c r="AE34" i="150"/>
  <c r="AC34" i="150"/>
  <c r="Z34" i="150"/>
  <c r="Y34" i="150"/>
  <c r="X34" i="150"/>
  <c r="W34" i="150"/>
  <c r="S34" i="150"/>
  <c r="R34" i="150"/>
  <c r="Q34" i="150"/>
  <c r="I34" i="150"/>
  <c r="T34" i="150" s="1"/>
  <c r="AT33" i="150"/>
  <c r="AI33" i="150"/>
  <c r="AE33" i="150"/>
  <c r="AC33" i="150"/>
  <c r="Z33" i="150"/>
  <c r="Y33" i="150"/>
  <c r="X33" i="150"/>
  <c r="W33" i="150"/>
  <c r="T33" i="150"/>
  <c r="S33" i="150"/>
  <c r="R33" i="150"/>
  <c r="Q33" i="150"/>
  <c r="I33" i="150"/>
  <c r="K33" i="150" s="1"/>
  <c r="AT32" i="150"/>
  <c r="AI32" i="150"/>
  <c r="AE32" i="150"/>
  <c r="AC32" i="150"/>
  <c r="Z32" i="150"/>
  <c r="Y32" i="150"/>
  <c r="X32" i="150"/>
  <c r="W32" i="150"/>
  <c r="R32" i="150"/>
  <c r="Q32" i="150"/>
  <c r="T32" i="150" s="1"/>
  <c r="I32" i="150"/>
  <c r="K32" i="150" s="1"/>
  <c r="AT31" i="150"/>
  <c r="AI31" i="150"/>
  <c r="AE31" i="150"/>
  <c r="AC31" i="150"/>
  <c r="Z31" i="150"/>
  <c r="Y31" i="150"/>
  <c r="X31" i="150"/>
  <c r="W31" i="150"/>
  <c r="R31" i="150"/>
  <c r="Q31" i="150"/>
  <c r="T31" i="150" s="1"/>
  <c r="K31" i="150"/>
  <c r="I31" i="150"/>
  <c r="AT30" i="150"/>
  <c r="AI30" i="150"/>
  <c r="AE30" i="150"/>
  <c r="AC30" i="150"/>
  <c r="Z30" i="150"/>
  <c r="Y30" i="150"/>
  <c r="X30" i="150"/>
  <c r="W30" i="150"/>
  <c r="S30" i="150"/>
  <c r="R30" i="150"/>
  <c r="Q30" i="150"/>
  <c r="I30" i="150"/>
  <c r="T30" i="150" s="1"/>
  <c r="AT29" i="150"/>
  <c r="AI29" i="150"/>
  <c r="AE29" i="150"/>
  <c r="AC29" i="150"/>
  <c r="Z29" i="150"/>
  <c r="Y29" i="150"/>
  <c r="X29" i="150"/>
  <c r="W29" i="150"/>
  <c r="T29" i="150"/>
  <c r="S29" i="150"/>
  <c r="R29" i="150"/>
  <c r="Q29" i="150"/>
  <c r="K29" i="150"/>
  <c r="I29" i="150"/>
  <c r="AT28" i="150"/>
  <c r="AI28" i="150"/>
  <c r="AE28" i="150"/>
  <c r="AC28" i="150"/>
  <c r="Z28" i="150"/>
  <c r="Y28" i="150"/>
  <c r="X28" i="150"/>
  <c r="W28" i="150"/>
  <c r="S28" i="150"/>
  <c r="R28" i="150"/>
  <c r="Q28" i="150"/>
  <c r="I28" i="150"/>
  <c r="K28" i="150" s="1"/>
  <c r="AT27" i="150"/>
  <c r="AI27" i="150"/>
  <c r="AE27" i="150"/>
  <c r="AC27" i="150"/>
  <c r="Z27" i="150"/>
  <c r="Y27" i="150"/>
  <c r="X27" i="150"/>
  <c r="W27" i="150"/>
  <c r="S27" i="150"/>
  <c r="R27" i="150"/>
  <c r="Q27" i="150"/>
  <c r="T27" i="150" s="1"/>
  <c r="K27" i="150"/>
  <c r="I27" i="150"/>
  <c r="AT26" i="150"/>
  <c r="AI26" i="150"/>
  <c r="AE26" i="150"/>
  <c r="AC26" i="150"/>
  <c r="Z26" i="150"/>
  <c r="Y26" i="150"/>
  <c r="X26" i="150"/>
  <c r="W26" i="150"/>
  <c r="S26" i="150"/>
  <c r="R26" i="150"/>
  <c r="Q26" i="150"/>
  <c r="I26" i="150"/>
  <c r="T26" i="150" s="1"/>
  <c r="AT25" i="150"/>
  <c r="AI25" i="150"/>
  <c r="AE25" i="150"/>
  <c r="AC25" i="150"/>
  <c r="Z25" i="150"/>
  <c r="Y25" i="150"/>
  <c r="X25" i="150"/>
  <c r="W25" i="150"/>
  <c r="T25" i="150"/>
  <c r="S25" i="150"/>
  <c r="R25" i="150"/>
  <c r="Q25" i="150"/>
  <c r="K25" i="150"/>
  <c r="I25" i="150"/>
  <c r="AT24" i="150"/>
  <c r="AI24" i="150"/>
  <c r="AE24" i="150"/>
  <c r="AC24" i="150"/>
  <c r="Z24" i="150"/>
  <c r="Y24" i="150"/>
  <c r="X24" i="150"/>
  <c r="W24" i="150"/>
  <c r="R24" i="150"/>
  <c r="Q24" i="150"/>
  <c r="I24" i="150"/>
  <c r="K24" i="150" s="1"/>
  <c r="AT23" i="150"/>
  <c r="AI23" i="150"/>
  <c r="AE23" i="150"/>
  <c r="AC23" i="150"/>
  <c r="Z23" i="150"/>
  <c r="Y23" i="150"/>
  <c r="X23" i="150"/>
  <c r="W23" i="150"/>
  <c r="S23" i="150"/>
  <c r="R23" i="150"/>
  <c r="Q23" i="150"/>
  <c r="T23" i="150" s="1"/>
  <c r="K23" i="150"/>
  <c r="I23" i="150"/>
  <c r="AT22" i="150"/>
  <c r="AI22" i="150"/>
  <c r="AE22" i="150"/>
  <c r="AC22" i="150"/>
  <c r="Z22" i="150"/>
  <c r="Y22" i="150"/>
  <c r="X22" i="150"/>
  <c r="W22" i="150"/>
  <c r="R22" i="150"/>
  <c r="Q22" i="150"/>
  <c r="I22" i="150"/>
  <c r="T22" i="150" s="1"/>
  <c r="AT21" i="150"/>
  <c r="AI21" i="150"/>
  <c r="AE21" i="150"/>
  <c r="AC21" i="150"/>
  <c r="Z21" i="150"/>
  <c r="Y21" i="150"/>
  <c r="X21" i="150"/>
  <c r="W21" i="150"/>
  <c r="T21" i="150"/>
  <c r="S21" i="150"/>
  <c r="R21" i="150"/>
  <c r="Q21" i="150"/>
  <c r="K21" i="150"/>
  <c r="I21" i="150"/>
  <c r="AT20" i="150"/>
  <c r="AI20" i="150"/>
  <c r="AE20" i="150"/>
  <c r="AC20" i="150"/>
  <c r="Z20" i="150"/>
  <c r="Y20" i="150"/>
  <c r="X20" i="150"/>
  <c r="W20" i="150"/>
  <c r="S20" i="150"/>
  <c r="R20" i="150"/>
  <c r="Q20" i="150"/>
  <c r="I20" i="150"/>
  <c r="K20" i="150" s="1"/>
  <c r="AT19" i="150"/>
  <c r="AI19" i="150"/>
  <c r="AE19" i="150"/>
  <c r="AC19" i="150"/>
  <c r="Z19" i="150"/>
  <c r="Y19" i="150"/>
  <c r="X19" i="150"/>
  <c r="W19" i="150"/>
  <c r="S19" i="150"/>
  <c r="R19" i="150"/>
  <c r="Q19" i="150"/>
  <c r="T19" i="150" s="1"/>
  <c r="K19" i="150"/>
  <c r="I19" i="150"/>
  <c r="AT18" i="150"/>
  <c r="AI18" i="150"/>
  <c r="AE18" i="150"/>
  <c r="AC18" i="150"/>
  <c r="Z18" i="150"/>
  <c r="Y18" i="150"/>
  <c r="X18" i="150"/>
  <c r="W18" i="150"/>
  <c r="S18" i="150"/>
  <c r="R18" i="150"/>
  <c r="Q18" i="150"/>
  <c r="I18" i="150"/>
  <c r="T18" i="150" s="1"/>
  <c r="AT17" i="150"/>
  <c r="AI17" i="150"/>
  <c r="AE17" i="150"/>
  <c r="AC17" i="150"/>
  <c r="Z17" i="150"/>
  <c r="Y17" i="150"/>
  <c r="X17" i="150"/>
  <c r="W17" i="150"/>
  <c r="T17" i="150"/>
  <c r="S17" i="150"/>
  <c r="R17" i="150"/>
  <c r="Q17" i="150"/>
  <c r="K17" i="150"/>
  <c r="I17" i="150"/>
  <c r="AT16" i="150"/>
  <c r="AI16" i="150"/>
  <c r="AE16" i="150"/>
  <c r="AC16" i="150"/>
  <c r="Z16" i="150"/>
  <c r="Y16" i="150"/>
  <c r="X16" i="150"/>
  <c r="W16" i="150"/>
  <c r="R16" i="150"/>
  <c r="Q16" i="150"/>
  <c r="I16" i="150"/>
  <c r="K16" i="150" s="1"/>
  <c r="AT15" i="150"/>
  <c r="AI15" i="150"/>
  <c r="AE15" i="150"/>
  <c r="AC15" i="150"/>
  <c r="Z15" i="150"/>
  <c r="Y15" i="150"/>
  <c r="X15" i="150"/>
  <c r="W15" i="150"/>
  <c r="R15" i="150"/>
  <c r="Q15" i="150"/>
  <c r="T15" i="150" s="1"/>
  <c r="K15" i="150"/>
  <c r="I15" i="150"/>
  <c r="AT14" i="150"/>
  <c r="AI14" i="150"/>
  <c r="AE14" i="150"/>
  <c r="AC14" i="150"/>
  <c r="Z14" i="150"/>
  <c r="Y14" i="150"/>
  <c r="X14" i="150"/>
  <c r="W14" i="150"/>
  <c r="S14" i="150"/>
  <c r="R14" i="150"/>
  <c r="Q14" i="150"/>
  <c r="I14" i="150"/>
  <c r="T14" i="150" s="1"/>
  <c r="AT13" i="150"/>
  <c r="AI13" i="150"/>
  <c r="AE13" i="150"/>
  <c r="AC13" i="150"/>
  <c r="Z13" i="150"/>
  <c r="Y13" i="150"/>
  <c r="X13" i="150"/>
  <c r="W13" i="150"/>
  <c r="T13" i="150"/>
  <c r="S13" i="150"/>
  <c r="R13" i="150"/>
  <c r="Q13" i="150"/>
  <c r="K13" i="150"/>
  <c r="I13" i="150"/>
  <c r="AT12" i="150"/>
  <c r="AI12" i="150"/>
  <c r="AE12" i="150"/>
  <c r="AC12" i="150"/>
  <c r="Z12" i="150"/>
  <c r="Y12" i="150"/>
  <c r="X12" i="150"/>
  <c r="W12" i="150"/>
  <c r="S12" i="150"/>
  <c r="R12" i="150"/>
  <c r="Q12" i="150"/>
  <c r="I12" i="150"/>
  <c r="K12" i="150" s="1"/>
  <c r="AT11" i="150"/>
  <c r="AE11" i="150"/>
  <c r="AC11" i="150"/>
  <c r="Z11" i="150"/>
  <c r="Y11" i="150"/>
  <c r="X11" i="150"/>
  <c r="W11" i="150"/>
  <c r="S11" i="150"/>
  <c r="R11" i="150"/>
  <c r="Q11" i="150"/>
  <c r="I11" i="150"/>
  <c r="T11" i="150" s="1"/>
  <c r="AT10" i="150"/>
  <c r="AE10" i="150"/>
  <c r="AC10" i="150"/>
  <c r="Z10" i="150"/>
  <c r="Y10" i="150"/>
  <c r="X10" i="150"/>
  <c r="W10" i="150"/>
  <c r="T10" i="150"/>
  <c r="S10" i="150"/>
  <c r="R10" i="150"/>
  <c r="Q10" i="150"/>
  <c r="K10" i="150"/>
  <c r="I10" i="150"/>
  <c r="AT9" i="150"/>
  <c r="AE9" i="150"/>
  <c r="AC9" i="150"/>
  <c r="Z9" i="150"/>
  <c r="Y9" i="150"/>
  <c r="X9" i="150"/>
  <c r="W9" i="150"/>
  <c r="S9" i="150"/>
  <c r="R9" i="150"/>
  <c r="Q9" i="150"/>
  <c r="I9" i="150"/>
  <c r="T9" i="150" s="1"/>
  <c r="AT8" i="150"/>
  <c r="AE8" i="150"/>
  <c r="AC8" i="150"/>
  <c r="Z8" i="150"/>
  <c r="Y8" i="150"/>
  <c r="X8" i="150"/>
  <c r="W8" i="150"/>
  <c r="S8" i="150"/>
  <c r="R8" i="150"/>
  <c r="Q8" i="150"/>
  <c r="I8" i="150"/>
  <c r="T8" i="150" s="1"/>
  <c r="R6" i="150"/>
  <c r="K9" i="150" l="1"/>
  <c r="K8" i="150"/>
  <c r="T12" i="150"/>
  <c r="K14" i="150"/>
  <c r="T16" i="150"/>
  <c r="K18" i="150"/>
  <c r="T20" i="150"/>
  <c r="K22" i="150"/>
  <c r="T24" i="150"/>
  <c r="K26" i="150"/>
  <c r="T28" i="150"/>
  <c r="K30" i="150"/>
  <c r="K34" i="150"/>
  <c r="K11" i="150"/>
  <c r="D24" i="147"/>
  <c r="D23" i="147"/>
  <c r="K9" i="58" l="1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27" i="58"/>
  <c r="K28" i="58"/>
  <c r="K29" i="58"/>
  <c r="K30" i="58"/>
  <c r="K31" i="58"/>
  <c r="K32" i="58"/>
  <c r="K33" i="58"/>
  <c r="K34" i="58"/>
  <c r="S9" i="115" l="1"/>
  <c r="S10" i="115"/>
  <c r="S11" i="115"/>
  <c r="S12" i="115"/>
  <c r="S13" i="115"/>
  <c r="S14" i="115"/>
  <c r="S15" i="115"/>
  <c r="S16" i="115"/>
  <c r="S17" i="115"/>
  <c r="S18" i="115"/>
  <c r="S19" i="115"/>
  <c r="S20" i="115"/>
  <c r="S21" i="115"/>
  <c r="S22" i="115"/>
  <c r="S23" i="115"/>
  <c r="S24" i="115"/>
  <c r="S25" i="115"/>
  <c r="S26" i="115"/>
  <c r="S27" i="115"/>
  <c r="S28" i="115"/>
  <c r="S29" i="115"/>
  <c r="S30" i="115"/>
  <c r="S31" i="115"/>
  <c r="S32" i="115"/>
  <c r="S33" i="115"/>
  <c r="S34" i="115"/>
  <c r="S12" i="119"/>
  <c r="S13" i="119"/>
  <c r="S14" i="119"/>
  <c r="S15" i="119"/>
  <c r="S16" i="119"/>
  <c r="S17" i="119"/>
  <c r="S18" i="119"/>
  <c r="S19" i="119"/>
  <c r="S20" i="119"/>
  <c r="S21" i="119"/>
  <c r="S22" i="119"/>
  <c r="S23" i="119"/>
  <c r="S24" i="119"/>
  <c r="S25" i="119"/>
  <c r="S26" i="119"/>
  <c r="S27" i="119"/>
  <c r="S28" i="119"/>
  <c r="S29" i="119"/>
  <c r="S30" i="119"/>
  <c r="S31" i="119"/>
  <c r="S32" i="119"/>
  <c r="S33" i="119"/>
  <c r="S34" i="119"/>
  <c r="S11" i="119"/>
  <c r="AT9" i="119" l="1"/>
  <c r="AT10" i="119"/>
  <c r="AT11" i="119"/>
  <c r="AT12" i="119"/>
  <c r="AT13" i="119"/>
  <c r="AT14" i="119"/>
  <c r="AT15" i="119"/>
  <c r="AT16" i="119"/>
  <c r="AT17" i="119"/>
  <c r="AT18" i="119"/>
  <c r="AT19" i="119"/>
  <c r="AT20" i="119"/>
  <c r="AT21" i="119"/>
  <c r="AT22" i="119"/>
  <c r="AT23" i="119"/>
  <c r="AT24" i="119"/>
  <c r="AT25" i="119"/>
  <c r="AT26" i="119"/>
  <c r="AT27" i="119"/>
  <c r="AT28" i="119"/>
  <c r="AT29" i="119"/>
  <c r="AT30" i="119"/>
  <c r="AT31" i="119"/>
  <c r="AT32" i="119"/>
  <c r="AT33" i="119"/>
  <c r="AT34" i="119"/>
  <c r="AT8" i="119"/>
  <c r="AI34" i="119" l="1"/>
  <c r="X34" i="119"/>
  <c r="W34" i="119"/>
  <c r="R34" i="119"/>
  <c r="Q34" i="119"/>
  <c r="I34" i="119"/>
  <c r="T34" i="119" s="1"/>
  <c r="E34" i="119"/>
  <c r="AI33" i="119"/>
  <c r="X33" i="119"/>
  <c r="W33" i="119"/>
  <c r="R33" i="119"/>
  <c r="Q33" i="119"/>
  <c r="I33" i="119"/>
  <c r="T33" i="119" s="1"/>
  <c r="E33" i="119"/>
  <c r="AI32" i="119"/>
  <c r="X32" i="119"/>
  <c r="W32" i="119"/>
  <c r="R32" i="119"/>
  <c r="Q32" i="119"/>
  <c r="I32" i="119"/>
  <c r="T32" i="119" s="1"/>
  <c r="E32" i="119"/>
  <c r="AI31" i="119"/>
  <c r="X31" i="119"/>
  <c r="W31" i="119"/>
  <c r="R31" i="119"/>
  <c r="Q31" i="119"/>
  <c r="I31" i="119"/>
  <c r="T31" i="119" s="1"/>
  <c r="E31" i="119"/>
  <c r="AI30" i="119"/>
  <c r="X30" i="119"/>
  <c r="W30" i="119"/>
  <c r="R30" i="119"/>
  <c r="Q30" i="119"/>
  <c r="I30" i="119"/>
  <c r="T30" i="119" s="1"/>
  <c r="E30" i="119"/>
  <c r="AI29" i="119"/>
  <c r="X29" i="119"/>
  <c r="W29" i="119"/>
  <c r="R29" i="119"/>
  <c r="Q29" i="119"/>
  <c r="I29" i="119"/>
  <c r="T29" i="119" s="1"/>
  <c r="E29" i="119"/>
  <c r="AI28" i="119"/>
  <c r="X28" i="119"/>
  <c r="W28" i="119"/>
  <c r="R28" i="119"/>
  <c r="Q28" i="119"/>
  <c r="K28" i="119"/>
  <c r="I28" i="119"/>
  <c r="T28" i="119" s="1"/>
  <c r="E28" i="119"/>
  <c r="AI27" i="119"/>
  <c r="X27" i="119"/>
  <c r="W27" i="119"/>
  <c r="R27" i="119"/>
  <c r="Q27" i="119"/>
  <c r="K27" i="119"/>
  <c r="I27" i="119"/>
  <c r="T27" i="119" s="1"/>
  <c r="E27" i="119"/>
  <c r="AI26" i="119"/>
  <c r="X26" i="119"/>
  <c r="W26" i="119"/>
  <c r="R26" i="119"/>
  <c r="Q26" i="119"/>
  <c r="I26" i="119"/>
  <c r="T26" i="119" s="1"/>
  <c r="E26" i="119"/>
  <c r="AI25" i="119"/>
  <c r="X25" i="119"/>
  <c r="W25" i="119"/>
  <c r="R25" i="119"/>
  <c r="Q25" i="119"/>
  <c r="I25" i="119"/>
  <c r="T25" i="119" s="1"/>
  <c r="E25" i="119"/>
  <c r="AI24" i="119"/>
  <c r="X24" i="119"/>
  <c r="W24" i="119"/>
  <c r="R24" i="119"/>
  <c r="Q24" i="119"/>
  <c r="I24" i="119"/>
  <c r="T24" i="119" s="1"/>
  <c r="E24" i="119"/>
  <c r="AI23" i="119"/>
  <c r="X23" i="119"/>
  <c r="W23" i="119"/>
  <c r="R23" i="119"/>
  <c r="Q23" i="119"/>
  <c r="I23" i="119"/>
  <c r="T23" i="119" s="1"/>
  <c r="E23" i="119"/>
  <c r="AI22" i="119"/>
  <c r="X22" i="119"/>
  <c r="W22" i="119"/>
  <c r="R22" i="119"/>
  <c r="Q22" i="119"/>
  <c r="I22" i="119"/>
  <c r="T22" i="119" s="1"/>
  <c r="E22" i="119"/>
  <c r="AI21" i="119"/>
  <c r="X21" i="119"/>
  <c r="W21" i="119"/>
  <c r="R21" i="119"/>
  <c r="Q21" i="119"/>
  <c r="I21" i="119"/>
  <c r="T21" i="119" s="1"/>
  <c r="E21" i="119"/>
  <c r="AI20" i="119"/>
  <c r="X20" i="119"/>
  <c r="W20" i="119"/>
  <c r="R20" i="119"/>
  <c r="Q20" i="119"/>
  <c r="I20" i="119"/>
  <c r="T20" i="119" s="1"/>
  <c r="E20" i="119"/>
  <c r="AI19" i="119"/>
  <c r="X19" i="119"/>
  <c r="W19" i="119"/>
  <c r="R19" i="119"/>
  <c r="Q19" i="119"/>
  <c r="I19" i="119"/>
  <c r="T19" i="119" s="1"/>
  <c r="E19" i="119"/>
  <c r="AI18" i="119"/>
  <c r="X18" i="119"/>
  <c r="W18" i="119"/>
  <c r="R18" i="119"/>
  <c r="Q18" i="119"/>
  <c r="I18" i="119"/>
  <c r="T18" i="119" s="1"/>
  <c r="E18" i="119"/>
  <c r="AI17" i="119"/>
  <c r="X17" i="119"/>
  <c r="W17" i="119"/>
  <c r="R17" i="119"/>
  <c r="Q17" i="119"/>
  <c r="I17" i="119"/>
  <c r="T17" i="119" s="1"/>
  <c r="E17" i="119"/>
  <c r="AI16" i="119"/>
  <c r="X16" i="119"/>
  <c r="W16" i="119"/>
  <c r="R16" i="119"/>
  <c r="Q16" i="119"/>
  <c r="I16" i="119"/>
  <c r="T16" i="119" s="1"/>
  <c r="E16" i="119"/>
  <c r="AI15" i="119"/>
  <c r="X15" i="119"/>
  <c r="W15" i="119"/>
  <c r="R15" i="119"/>
  <c r="Q15" i="119"/>
  <c r="I15" i="119"/>
  <c r="T15" i="119" s="1"/>
  <c r="E15" i="119"/>
  <c r="AI14" i="119"/>
  <c r="X14" i="119"/>
  <c r="W14" i="119"/>
  <c r="R14" i="119"/>
  <c r="Q14" i="119"/>
  <c r="I14" i="119"/>
  <c r="K14" i="119" s="1"/>
  <c r="E14" i="119"/>
  <c r="AI13" i="119"/>
  <c r="X13" i="119"/>
  <c r="W13" i="119"/>
  <c r="R13" i="119"/>
  <c r="Q13" i="119"/>
  <c r="I13" i="119"/>
  <c r="T13" i="119" s="1"/>
  <c r="E13" i="119"/>
  <c r="AI12" i="119"/>
  <c r="X12" i="119"/>
  <c r="W12" i="119"/>
  <c r="R12" i="119"/>
  <c r="Q12" i="119"/>
  <c r="I12" i="119"/>
  <c r="K12" i="119" s="1"/>
  <c r="E12" i="119"/>
  <c r="X11" i="119"/>
  <c r="W11" i="119"/>
  <c r="R11" i="119"/>
  <c r="Q11" i="119"/>
  <c r="I11" i="119"/>
  <c r="T11" i="119" s="1"/>
  <c r="E11" i="119"/>
  <c r="X10" i="119"/>
  <c r="W10" i="119"/>
  <c r="S10" i="119"/>
  <c r="R10" i="119"/>
  <c r="Q10" i="119"/>
  <c r="I10" i="119"/>
  <c r="K10" i="119" s="1"/>
  <c r="E10" i="119"/>
  <c r="X9" i="119"/>
  <c r="W9" i="119"/>
  <c r="T9" i="119"/>
  <c r="S9" i="119"/>
  <c r="R9" i="119"/>
  <c r="Q9" i="119"/>
  <c r="I9" i="119"/>
  <c r="K9" i="119" s="1"/>
  <c r="E9" i="119"/>
  <c r="X8" i="119"/>
  <c r="W8" i="119"/>
  <c r="S8" i="119"/>
  <c r="R8" i="119"/>
  <c r="Q8" i="119"/>
  <c r="I8" i="119"/>
  <c r="K8" i="119" s="1"/>
  <c r="E8" i="119"/>
  <c r="R6" i="119"/>
  <c r="K25" i="119" l="1"/>
  <c r="K33" i="119"/>
  <c r="K22" i="119"/>
  <c r="K30" i="119"/>
  <c r="K32" i="119"/>
  <c r="K21" i="119"/>
  <c r="K29" i="119"/>
  <c r="K26" i="119"/>
  <c r="K34" i="119"/>
  <c r="K24" i="119"/>
  <c r="T8" i="119"/>
  <c r="K23" i="119"/>
  <c r="K31" i="119"/>
  <c r="K13" i="119"/>
  <c r="K15" i="119"/>
  <c r="T10" i="119"/>
  <c r="K16" i="119"/>
  <c r="K17" i="119"/>
  <c r="K18" i="119"/>
  <c r="K19" i="119"/>
  <c r="K20" i="119"/>
  <c r="K11" i="119"/>
  <c r="T12" i="119"/>
  <c r="T14" i="119"/>
  <c r="AT34" i="115"/>
  <c r="AI34" i="115"/>
  <c r="X34" i="115"/>
  <c r="W34" i="115"/>
  <c r="R34" i="115"/>
  <c r="Q34" i="115"/>
  <c r="I34" i="115"/>
  <c r="E34" i="115"/>
  <c r="AT33" i="115"/>
  <c r="AI33" i="115"/>
  <c r="X33" i="115"/>
  <c r="W33" i="115"/>
  <c r="R33" i="115"/>
  <c r="Q33" i="115"/>
  <c r="I33" i="115"/>
  <c r="T33" i="115" s="1"/>
  <c r="E33" i="115"/>
  <c r="AT32" i="115"/>
  <c r="AI32" i="115"/>
  <c r="X32" i="115"/>
  <c r="W32" i="115"/>
  <c r="R32" i="115"/>
  <c r="Q32" i="115"/>
  <c r="I32" i="115"/>
  <c r="E32" i="115"/>
  <c r="AT31" i="115"/>
  <c r="AI31" i="115"/>
  <c r="X31" i="115"/>
  <c r="W31" i="115"/>
  <c r="R31" i="115"/>
  <c r="Q31" i="115"/>
  <c r="I31" i="115"/>
  <c r="E31" i="115"/>
  <c r="AT30" i="115"/>
  <c r="AI30" i="115"/>
  <c r="X30" i="115"/>
  <c r="W30" i="115"/>
  <c r="R30" i="115"/>
  <c r="Q30" i="115"/>
  <c r="I30" i="115"/>
  <c r="E30" i="115"/>
  <c r="AT29" i="115"/>
  <c r="AI29" i="115"/>
  <c r="X29" i="115"/>
  <c r="W29" i="115"/>
  <c r="R29" i="115"/>
  <c r="Q29" i="115"/>
  <c r="I29" i="115"/>
  <c r="E29" i="115"/>
  <c r="AT28" i="115"/>
  <c r="AI28" i="115"/>
  <c r="X28" i="115"/>
  <c r="W28" i="115"/>
  <c r="R28" i="115"/>
  <c r="Q28" i="115"/>
  <c r="I28" i="115"/>
  <c r="E28" i="115"/>
  <c r="AT27" i="115"/>
  <c r="AI27" i="115"/>
  <c r="X27" i="115"/>
  <c r="W27" i="115"/>
  <c r="R27" i="115"/>
  <c r="Q27" i="115"/>
  <c r="I27" i="115"/>
  <c r="E27" i="115"/>
  <c r="AT26" i="115"/>
  <c r="AI26" i="115"/>
  <c r="X26" i="115"/>
  <c r="W26" i="115"/>
  <c r="R26" i="115"/>
  <c r="Q26" i="115"/>
  <c r="I26" i="115"/>
  <c r="E26" i="115"/>
  <c r="AT25" i="115"/>
  <c r="AI25" i="115"/>
  <c r="X25" i="115"/>
  <c r="W25" i="115"/>
  <c r="R25" i="115"/>
  <c r="Q25" i="115"/>
  <c r="I25" i="115"/>
  <c r="E25" i="115"/>
  <c r="AT24" i="115"/>
  <c r="AI24" i="115"/>
  <c r="X24" i="115"/>
  <c r="W24" i="115"/>
  <c r="R24" i="115"/>
  <c r="Q24" i="115"/>
  <c r="I24" i="115"/>
  <c r="E24" i="115"/>
  <c r="AT23" i="115"/>
  <c r="AI23" i="115"/>
  <c r="X23" i="115"/>
  <c r="W23" i="115"/>
  <c r="R23" i="115"/>
  <c r="Q23" i="115"/>
  <c r="I23" i="115"/>
  <c r="T23" i="115" s="1"/>
  <c r="E23" i="115"/>
  <c r="AT22" i="115"/>
  <c r="AI22" i="115"/>
  <c r="X22" i="115"/>
  <c r="W22" i="115"/>
  <c r="R22" i="115"/>
  <c r="Q22" i="115"/>
  <c r="I22" i="115"/>
  <c r="E22" i="115"/>
  <c r="AT21" i="115"/>
  <c r="AI21" i="115"/>
  <c r="X21" i="115"/>
  <c r="W21" i="115"/>
  <c r="R21" i="115"/>
  <c r="Q21" i="115"/>
  <c r="I21" i="115"/>
  <c r="T21" i="115" s="1"/>
  <c r="E21" i="115"/>
  <c r="AT20" i="115"/>
  <c r="AI20" i="115"/>
  <c r="X20" i="115"/>
  <c r="W20" i="115"/>
  <c r="R20" i="115"/>
  <c r="Q20" i="115"/>
  <c r="I20" i="115"/>
  <c r="E20" i="115"/>
  <c r="AT19" i="115"/>
  <c r="AI19" i="115"/>
  <c r="X19" i="115"/>
  <c r="W19" i="115"/>
  <c r="R19" i="115"/>
  <c r="Q19" i="115"/>
  <c r="I19" i="115"/>
  <c r="T19" i="115" s="1"/>
  <c r="E19" i="115"/>
  <c r="AT18" i="115"/>
  <c r="AI18" i="115"/>
  <c r="X18" i="115"/>
  <c r="W18" i="115"/>
  <c r="R18" i="115"/>
  <c r="Q18" i="115"/>
  <c r="I18" i="115"/>
  <c r="E18" i="115"/>
  <c r="AT17" i="115"/>
  <c r="AI17" i="115"/>
  <c r="X17" i="115"/>
  <c r="W17" i="115"/>
  <c r="R17" i="115"/>
  <c r="Q17" i="115"/>
  <c r="I17" i="115"/>
  <c r="T17" i="115" s="1"/>
  <c r="E17" i="115"/>
  <c r="AT16" i="115"/>
  <c r="AI16" i="115"/>
  <c r="X16" i="115"/>
  <c r="W16" i="115"/>
  <c r="R16" i="115"/>
  <c r="Q16" i="115"/>
  <c r="I16" i="115"/>
  <c r="E16" i="115"/>
  <c r="AT15" i="115"/>
  <c r="AI15" i="115"/>
  <c r="X15" i="115"/>
  <c r="W15" i="115"/>
  <c r="R15" i="115"/>
  <c r="Q15" i="115"/>
  <c r="I15" i="115"/>
  <c r="E15" i="115"/>
  <c r="AT14" i="115"/>
  <c r="AI14" i="115"/>
  <c r="X14" i="115"/>
  <c r="W14" i="115"/>
  <c r="R14" i="115"/>
  <c r="Q14" i="115"/>
  <c r="I14" i="115"/>
  <c r="E14" i="115"/>
  <c r="AT13" i="115"/>
  <c r="AI13" i="115"/>
  <c r="X13" i="115"/>
  <c r="W13" i="115"/>
  <c r="R13" i="115"/>
  <c r="Q13" i="115"/>
  <c r="I13" i="115"/>
  <c r="E13" i="115"/>
  <c r="AT12" i="115"/>
  <c r="AI12" i="115"/>
  <c r="X12" i="115"/>
  <c r="W12" i="115"/>
  <c r="R12" i="115"/>
  <c r="Q12" i="115"/>
  <c r="I12" i="115"/>
  <c r="E12" i="115"/>
  <c r="AT11" i="115"/>
  <c r="X11" i="115"/>
  <c r="W11" i="115"/>
  <c r="R11" i="115"/>
  <c r="Q11" i="115"/>
  <c r="I11" i="115"/>
  <c r="E11" i="115"/>
  <c r="AT10" i="115"/>
  <c r="X10" i="115"/>
  <c r="W10" i="115"/>
  <c r="R10" i="115"/>
  <c r="Q10" i="115"/>
  <c r="I10" i="115"/>
  <c r="K10" i="115" s="1"/>
  <c r="E10" i="115"/>
  <c r="AT9" i="115"/>
  <c r="X9" i="115"/>
  <c r="W9" i="115"/>
  <c r="R9" i="115"/>
  <c r="Q9" i="115"/>
  <c r="I9" i="115"/>
  <c r="K9" i="115" s="1"/>
  <c r="E9" i="115"/>
  <c r="AT8" i="115"/>
  <c r="X8" i="115"/>
  <c r="W8" i="115"/>
  <c r="S8" i="115"/>
  <c r="R8" i="115"/>
  <c r="Q8" i="115"/>
  <c r="I8" i="115"/>
  <c r="K8" i="115" s="1"/>
  <c r="E8" i="115"/>
  <c r="R6" i="115"/>
  <c r="AT34" i="111"/>
  <c r="AI34" i="111"/>
  <c r="X34" i="111"/>
  <c r="W34" i="111"/>
  <c r="S34" i="111"/>
  <c r="R34" i="111"/>
  <c r="Q34" i="111"/>
  <c r="I34" i="111"/>
  <c r="T34" i="111" s="1"/>
  <c r="E34" i="111"/>
  <c r="AT33" i="111"/>
  <c r="AI33" i="111"/>
  <c r="X33" i="111"/>
  <c r="W33" i="111"/>
  <c r="S33" i="111"/>
  <c r="R33" i="111"/>
  <c r="Q33" i="111"/>
  <c r="I33" i="111"/>
  <c r="T33" i="111" s="1"/>
  <c r="E33" i="111"/>
  <c r="AT32" i="111"/>
  <c r="AI32" i="111"/>
  <c r="X32" i="111"/>
  <c r="W32" i="111"/>
  <c r="S32" i="111"/>
  <c r="R32" i="111"/>
  <c r="Q32" i="111"/>
  <c r="I32" i="111"/>
  <c r="E32" i="111"/>
  <c r="AT31" i="111"/>
  <c r="AI31" i="111"/>
  <c r="X31" i="111"/>
  <c r="W31" i="111"/>
  <c r="S31" i="111"/>
  <c r="R31" i="111"/>
  <c r="Q31" i="111"/>
  <c r="I31" i="111"/>
  <c r="T31" i="111" s="1"/>
  <c r="E31" i="111"/>
  <c r="AT30" i="111"/>
  <c r="AI30" i="111"/>
  <c r="X30" i="111"/>
  <c r="W30" i="111"/>
  <c r="S30" i="111"/>
  <c r="R30" i="111"/>
  <c r="Q30" i="111"/>
  <c r="I30" i="111"/>
  <c r="T30" i="111" s="1"/>
  <c r="E30" i="111"/>
  <c r="AT29" i="111"/>
  <c r="AI29" i="111"/>
  <c r="X29" i="111"/>
  <c r="W29" i="111"/>
  <c r="S29" i="111"/>
  <c r="R29" i="111"/>
  <c r="Q29" i="111"/>
  <c r="I29" i="111"/>
  <c r="E29" i="111"/>
  <c r="AT28" i="111"/>
  <c r="AI28" i="111"/>
  <c r="X28" i="111"/>
  <c r="W28" i="111"/>
  <c r="S28" i="111"/>
  <c r="R28" i="111"/>
  <c r="Q28" i="111"/>
  <c r="I28" i="111"/>
  <c r="T28" i="111" s="1"/>
  <c r="E28" i="111"/>
  <c r="AT27" i="111"/>
  <c r="AI27" i="111"/>
  <c r="X27" i="111"/>
  <c r="W27" i="111"/>
  <c r="S27" i="111"/>
  <c r="R27" i="111"/>
  <c r="Q27" i="111"/>
  <c r="K27" i="111"/>
  <c r="I27" i="111"/>
  <c r="E27" i="111"/>
  <c r="AT26" i="111"/>
  <c r="AI26" i="111"/>
  <c r="X26" i="111"/>
  <c r="W26" i="111"/>
  <c r="S26" i="111"/>
  <c r="R26" i="111"/>
  <c r="Q26" i="111"/>
  <c r="I26" i="111"/>
  <c r="T26" i="111" s="1"/>
  <c r="E26" i="111"/>
  <c r="AT25" i="111"/>
  <c r="AI25" i="111"/>
  <c r="X25" i="111"/>
  <c r="W25" i="111"/>
  <c r="S25" i="111"/>
  <c r="R25" i="111"/>
  <c r="Q25" i="111"/>
  <c r="I25" i="111"/>
  <c r="E25" i="111"/>
  <c r="AT24" i="111"/>
  <c r="AI24" i="111"/>
  <c r="X24" i="111"/>
  <c r="W24" i="111"/>
  <c r="S24" i="111"/>
  <c r="R24" i="111"/>
  <c r="Q24" i="111"/>
  <c r="I24" i="111"/>
  <c r="T24" i="111" s="1"/>
  <c r="E24" i="111"/>
  <c r="AT23" i="111"/>
  <c r="AI23" i="111"/>
  <c r="X23" i="111"/>
  <c r="W23" i="111"/>
  <c r="S23" i="111"/>
  <c r="R23" i="111"/>
  <c r="Q23" i="111"/>
  <c r="K23" i="111"/>
  <c r="I23" i="111"/>
  <c r="T23" i="111" s="1"/>
  <c r="E23" i="111"/>
  <c r="AT22" i="111"/>
  <c r="AI22" i="111"/>
  <c r="X22" i="111"/>
  <c r="W22" i="111"/>
  <c r="S22" i="111"/>
  <c r="R22" i="111"/>
  <c r="Q22" i="111"/>
  <c r="I22" i="111"/>
  <c r="E22" i="111"/>
  <c r="AT21" i="111"/>
  <c r="AI21" i="111"/>
  <c r="X21" i="111"/>
  <c r="W21" i="111"/>
  <c r="S21" i="111"/>
  <c r="R21" i="111"/>
  <c r="Q21" i="111"/>
  <c r="I21" i="111"/>
  <c r="T21" i="111" s="1"/>
  <c r="E21" i="111"/>
  <c r="AT20" i="111"/>
  <c r="AI20" i="111"/>
  <c r="X20" i="111"/>
  <c r="W20" i="111"/>
  <c r="S20" i="111"/>
  <c r="R20" i="111"/>
  <c r="Q20" i="111"/>
  <c r="I20" i="111"/>
  <c r="T20" i="111" s="1"/>
  <c r="E20" i="111"/>
  <c r="AT19" i="111"/>
  <c r="AI19" i="111"/>
  <c r="X19" i="111"/>
  <c r="W19" i="111"/>
  <c r="S19" i="111"/>
  <c r="R19" i="111"/>
  <c r="Q19" i="111"/>
  <c r="K19" i="111"/>
  <c r="I19" i="111"/>
  <c r="E19" i="111"/>
  <c r="AT18" i="111"/>
  <c r="AI18" i="111"/>
  <c r="X18" i="111"/>
  <c r="W18" i="111"/>
  <c r="S18" i="111"/>
  <c r="R18" i="111"/>
  <c r="Q18" i="111"/>
  <c r="I18" i="111"/>
  <c r="T18" i="111" s="1"/>
  <c r="E18" i="111"/>
  <c r="AT17" i="111"/>
  <c r="AI17" i="111"/>
  <c r="X17" i="111"/>
  <c r="W17" i="111"/>
  <c r="S17" i="111"/>
  <c r="R17" i="111"/>
  <c r="Q17" i="111"/>
  <c r="I17" i="111"/>
  <c r="E17" i="111"/>
  <c r="AT16" i="111"/>
  <c r="AI16" i="111"/>
  <c r="X16" i="111"/>
  <c r="W16" i="111"/>
  <c r="S16" i="111"/>
  <c r="R16" i="111"/>
  <c r="Q16" i="111"/>
  <c r="I16" i="111"/>
  <c r="T16" i="111" s="1"/>
  <c r="E16" i="111"/>
  <c r="AT15" i="111"/>
  <c r="AI15" i="111"/>
  <c r="X15" i="111"/>
  <c r="W15" i="111"/>
  <c r="S15" i="111"/>
  <c r="R15" i="111"/>
  <c r="Q15" i="111"/>
  <c r="K15" i="111"/>
  <c r="I15" i="111"/>
  <c r="E15" i="111"/>
  <c r="AT14" i="111"/>
  <c r="AI14" i="111"/>
  <c r="X14" i="111"/>
  <c r="W14" i="111"/>
  <c r="S14" i="111"/>
  <c r="R14" i="111"/>
  <c r="Q14" i="111"/>
  <c r="I14" i="111"/>
  <c r="E14" i="111"/>
  <c r="AT13" i="111"/>
  <c r="AI13" i="111"/>
  <c r="X13" i="111"/>
  <c r="W13" i="111"/>
  <c r="S13" i="111"/>
  <c r="R13" i="111"/>
  <c r="Q13" i="111"/>
  <c r="I13" i="111"/>
  <c r="T13" i="111" s="1"/>
  <c r="E13" i="111"/>
  <c r="AT12" i="111"/>
  <c r="AI12" i="111"/>
  <c r="X12" i="111"/>
  <c r="W12" i="111"/>
  <c r="S12" i="111"/>
  <c r="R12" i="111"/>
  <c r="Q12" i="111"/>
  <c r="I12" i="111"/>
  <c r="E12" i="111"/>
  <c r="AT11" i="111"/>
  <c r="X11" i="111"/>
  <c r="W11" i="111"/>
  <c r="S11" i="111"/>
  <c r="R11" i="111"/>
  <c r="Q11" i="111"/>
  <c r="I11" i="111"/>
  <c r="T11" i="111" s="1"/>
  <c r="E11" i="111"/>
  <c r="AT10" i="111"/>
  <c r="X10" i="111"/>
  <c r="W10" i="111"/>
  <c r="S10" i="111"/>
  <c r="R10" i="111"/>
  <c r="T10" i="111" s="1"/>
  <c r="Q10" i="111"/>
  <c r="K10" i="111"/>
  <c r="I10" i="111"/>
  <c r="E10" i="111"/>
  <c r="AT9" i="111"/>
  <c r="X9" i="111"/>
  <c r="W9" i="111"/>
  <c r="T9" i="111"/>
  <c r="S9" i="111"/>
  <c r="R9" i="111"/>
  <c r="Q9" i="111"/>
  <c r="I9" i="111"/>
  <c r="K9" i="111" s="1"/>
  <c r="E9" i="111"/>
  <c r="AT8" i="111"/>
  <c r="X8" i="111"/>
  <c r="W8" i="111"/>
  <c r="S8" i="111"/>
  <c r="R8" i="111"/>
  <c r="T8" i="111" s="1"/>
  <c r="Q8" i="111"/>
  <c r="I8" i="111"/>
  <c r="K8" i="111" s="1"/>
  <c r="E8" i="111"/>
  <c r="R6" i="111"/>
  <c r="T15" i="115" l="1"/>
  <c r="T31" i="115"/>
  <c r="T13" i="115"/>
  <c r="T29" i="115"/>
  <c r="T9" i="115"/>
  <c r="T10" i="115"/>
  <c r="T27" i="115"/>
  <c r="T11" i="115"/>
  <c r="T25" i="115"/>
  <c r="T8" i="115"/>
  <c r="T12" i="115"/>
  <c r="T14" i="115"/>
  <c r="T16" i="115"/>
  <c r="T18" i="115"/>
  <c r="T20" i="115"/>
  <c r="T22" i="115"/>
  <c r="T24" i="115"/>
  <c r="T26" i="115"/>
  <c r="T28" i="115"/>
  <c r="T30" i="115"/>
  <c r="T32" i="115"/>
  <c r="T34" i="115"/>
  <c r="T29" i="111"/>
  <c r="T32" i="111"/>
  <c r="T12" i="111"/>
  <c r="T15" i="111"/>
  <c r="K12" i="115"/>
  <c r="K13" i="115"/>
  <c r="K14" i="115"/>
  <c r="K15" i="115"/>
  <c r="K16" i="115"/>
  <c r="K17" i="115"/>
  <c r="K18" i="115"/>
  <c r="K19" i="115"/>
  <c r="K20" i="115"/>
  <c r="K21" i="115"/>
  <c r="K22" i="115"/>
  <c r="K23" i="115"/>
  <c r="K24" i="115"/>
  <c r="K25" i="115"/>
  <c r="K26" i="115"/>
  <c r="K27" i="115"/>
  <c r="K28" i="115"/>
  <c r="K29" i="115"/>
  <c r="K30" i="115"/>
  <c r="K31" i="115"/>
  <c r="K32" i="115"/>
  <c r="K33" i="115"/>
  <c r="K34" i="115"/>
  <c r="K11" i="115"/>
  <c r="K24" i="111"/>
  <c r="K29" i="111"/>
  <c r="K31" i="111"/>
  <c r="K33" i="111"/>
  <c r="K18" i="111"/>
  <c r="K26" i="111"/>
  <c r="K13" i="111"/>
  <c r="K21" i="111"/>
  <c r="K12" i="111"/>
  <c r="T17" i="111"/>
  <c r="K20" i="111"/>
  <c r="T25" i="111"/>
  <c r="K28" i="111"/>
  <c r="K16" i="111"/>
  <c r="T14" i="111"/>
  <c r="K17" i="111"/>
  <c r="T22" i="111"/>
  <c r="K25" i="111"/>
  <c r="K30" i="111"/>
  <c r="K32" i="111"/>
  <c r="K34" i="111"/>
  <c r="K11" i="111"/>
  <c r="K14" i="111"/>
  <c r="T19" i="111"/>
  <c r="K22" i="111"/>
  <c r="T27" i="111"/>
  <c r="AU9" i="73" l="1"/>
  <c r="AU10" i="73"/>
  <c r="AU11" i="73"/>
  <c r="AU12" i="73"/>
  <c r="AU13" i="73"/>
  <c r="AU14" i="73"/>
  <c r="AU15" i="73"/>
  <c r="AU16" i="73"/>
  <c r="AU17" i="73"/>
  <c r="AU18" i="73"/>
  <c r="AU19" i="73"/>
  <c r="AU20" i="73"/>
  <c r="AU21" i="73"/>
  <c r="AU22" i="73"/>
  <c r="AU23" i="73"/>
  <c r="AU24" i="73"/>
  <c r="AU25" i="73"/>
  <c r="AU26" i="73"/>
  <c r="AU27" i="73"/>
  <c r="AU28" i="73"/>
  <c r="AU29" i="73"/>
  <c r="AU30" i="73"/>
  <c r="AU31" i="73"/>
  <c r="AU32" i="73"/>
  <c r="AU33" i="73"/>
  <c r="AU34" i="73"/>
  <c r="AU8" i="73"/>
  <c r="AT34" i="107" l="1"/>
  <c r="AI34" i="107"/>
  <c r="X34" i="107"/>
  <c r="W34" i="107"/>
  <c r="S34" i="107"/>
  <c r="R34" i="107"/>
  <c r="Q34" i="107"/>
  <c r="I34" i="107"/>
  <c r="E34" i="107"/>
  <c r="AT33" i="107"/>
  <c r="AI33" i="107"/>
  <c r="X33" i="107"/>
  <c r="W33" i="107"/>
  <c r="S33" i="107"/>
  <c r="R33" i="107"/>
  <c r="Q33" i="107"/>
  <c r="I33" i="107"/>
  <c r="E33" i="107"/>
  <c r="AT32" i="107"/>
  <c r="AI32" i="107"/>
  <c r="X32" i="107"/>
  <c r="W32" i="107"/>
  <c r="S32" i="107"/>
  <c r="R32" i="107"/>
  <c r="Q32" i="107"/>
  <c r="I32" i="107"/>
  <c r="E32" i="107"/>
  <c r="AT31" i="107"/>
  <c r="AI31" i="107"/>
  <c r="X31" i="107"/>
  <c r="W31" i="107"/>
  <c r="S31" i="107"/>
  <c r="R31" i="107"/>
  <c r="Q31" i="107"/>
  <c r="I31" i="107"/>
  <c r="E31" i="107"/>
  <c r="AT30" i="107"/>
  <c r="AI30" i="107"/>
  <c r="X30" i="107"/>
  <c r="W30" i="107"/>
  <c r="S30" i="107"/>
  <c r="R30" i="107"/>
  <c r="Q30" i="107"/>
  <c r="I30" i="107"/>
  <c r="E30" i="107"/>
  <c r="AT29" i="107"/>
  <c r="AI29" i="107"/>
  <c r="X29" i="107"/>
  <c r="W29" i="107"/>
  <c r="S29" i="107"/>
  <c r="R29" i="107"/>
  <c r="Q29" i="107"/>
  <c r="I29" i="107"/>
  <c r="E29" i="107"/>
  <c r="AT28" i="107"/>
  <c r="AI28" i="107"/>
  <c r="X28" i="107"/>
  <c r="W28" i="107"/>
  <c r="S28" i="107"/>
  <c r="R28" i="107"/>
  <c r="Q28" i="107"/>
  <c r="I28" i="107"/>
  <c r="E28" i="107"/>
  <c r="AT27" i="107"/>
  <c r="AI27" i="107"/>
  <c r="X27" i="107"/>
  <c r="W27" i="107"/>
  <c r="S27" i="107"/>
  <c r="R27" i="107"/>
  <c r="Q27" i="107"/>
  <c r="I27" i="107"/>
  <c r="E27" i="107"/>
  <c r="AT26" i="107"/>
  <c r="AI26" i="107"/>
  <c r="X26" i="107"/>
  <c r="W26" i="107"/>
  <c r="S26" i="107"/>
  <c r="R26" i="107"/>
  <c r="Q26" i="107"/>
  <c r="I26" i="107"/>
  <c r="E26" i="107"/>
  <c r="AT25" i="107"/>
  <c r="AI25" i="107"/>
  <c r="X25" i="107"/>
  <c r="W25" i="107"/>
  <c r="S25" i="107"/>
  <c r="R25" i="107"/>
  <c r="Q25" i="107"/>
  <c r="I25" i="107"/>
  <c r="K25" i="107" s="1"/>
  <c r="E25" i="107"/>
  <c r="AT24" i="107"/>
  <c r="AI24" i="107"/>
  <c r="X24" i="107"/>
  <c r="W24" i="107"/>
  <c r="S24" i="107"/>
  <c r="R24" i="107"/>
  <c r="Q24" i="107"/>
  <c r="I24" i="107"/>
  <c r="E24" i="107"/>
  <c r="AT23" i="107"/>
  <c r="AI23" i="107"/>
  <c r="X23" i="107"/>
  <c r="W23" i="107"/>
  <c r="S23" i="107"/>
  <c r="R23" i="107"/>
  <c r="Q23" i="107"/>
  <c r="I23" i="107"/>
  <c r="K23" i="107" s="1"/>
  <c r="E23" i="107"/>
  <c r="AT22" i="107"/>
  <c r="AI22" i="107"/>
  <c r="X22" i="107"/>
  <c r="W22" i="107"/>
  <c r="S22" i="107"/>
  <c r="R22" i="107"/>
  <c r="Q22" i="107"/>
  <c r="I22" i="107"/>
  <c r="E22" i="107"/>
  <c r="AT21" i="107"/>
  <c r="AI21" i="107"/>
  <c r="X21" i="107"/>
  <c r="W21" i="107"/>
  <c r="S21" i="107"/>
  <c r="R21" i="107"/>
  <c r="Q21" i="107"/>
  <c r="I21" i="107"/>
  <c r="E21" i="107"/>
  <c r="AT20" i="107"/>
  <c r="AI20" i="107"/>
  <c r="X20" i="107"/>
  <c r="W20" i="107"/>
  <c r="S20" i="107"/>
  <c r="R20" i="107"/>
  <c r="Q20" i="107"/>
  <c r="I20" i="107"/>
  <c r="E20" i="107"/>
  <c r="AT19" i="107"/>
  <c r="AI19" i="107"/>
  <c r="X19" i="107"/>
  <c r="W19" i="107"/>
  <c r="S19" i="107"/>
  <c r="R19" i="107"/>
  <c r="Q19" i="107"/>
  <c r="I19" i="107"/>
  <c r="K19" i="107" s="1"/>
  <c r="E19" i="107"/>
  <c r="AT18" i="107"/>
  <c r="AI18" i="107"/>
  <c r="X18" i="107"/>
  <c r="W18" i="107"/>
  <c r="S18" i="107"/>
  <c r="R18" i="107"/>
  <c r="Q18" i="107"/>
  <c r="I18" i="107"/>
  <c r="E18" i="107"/>
  <c r="AT17" i="107"/>
  <c r="AI17" i="107"/>
  <c r="X17" i="107"/>
  <c r="W17" i="107"/>
  <c r="S17" i="107"/>
  <c r="R17" i="107"/>
  <c r="Q17" i="107"/>
  <c r="I17" i="107"/>
  <c r="K17" i="107" s="1"/>
  <c r="E17" i="107"/>
  <c r="AT16" i="107"/>
  <c r="AI16" i="107"/>
  <c r="X16" i="107"/>
  <c r="W16" i="107"/>
  <c r="S16" i="107"/>
  <c r="R16" i="107"/>
  <c r="Q16" i="107"/>
  <c r="I16" i="107"/>
  <c r="E16" i="107"/>
  <c r="AT15" i="107"/>
  <c r="AI15" i="107"/>
  <c r="X15" i="107"/>
  <c r="W15" i="107"/>
  <c r="S15" i="107"/>
  <c r="R15" i="107"/>
  <c r="Q15" i="107"/>
  <c r="I15" i="107"/>
  <c r="K15" i="107" s="1"/>
  <c r="E15" i="107"/>
  <c r="AT14" i="107"/>
  <c r="AI14" i="107"/>
  <c r="X14" i="107"/>
  <c r="W14" i="107"/>
  <c r="S14" i="107"/>
  <c r="R14" i="107"/>
  <c r="Q14" i="107"/>
  <c r="I14" i="107"/>
  <c r="E14" i="107"/>
  <c r="AT13" i="107"/>
  <c r="AI13" i="107"/>
  <c r="X13" i="107"/>
  <c r="W13" i="107"/>
  <c r="S13" i="107"/>
  <c r="R13" i="107"/>
  <c r="Q13" i="107"/>
  <c r="I13" i="107"/>
  <c r="E13" i="107"/>
  <c r="AT12" i="107"/>
  <c r="AI12" i="107"/>
  <c r="X12" i="107"/>
  <c r="W12" i="107"/>
  <c r="S12" i="107"/>
  <c r="R12" i="107"/>
  <c r="Q12" i="107"/>
  <c r="I12" i="107"/>
  <c r="E12" i="107"/>
  <c r="AT11" i="107"/>
  <c r="X11" i="107"/>
  <c r="W11" i="107"/>
  <c r="S11" i="107"/>
  <c r="R11" i="107"/>
  <c r="Q11" i="107"/>
  <c r="I11" i="107"/>
  <c r="T11" i="107" s="1"/>
  <c r="E11" i="107"/>
  <c r="AT10" i="107"/>
  <c r="X10" i="107"/>
  <c r="W10" i="107"/>
  <c r="S10" i="107"/>
  <c r="R10" i="107"/>
  <c r="Q10" i="107"/>
  <c r="I10" i="107"/>
  <c r="K10" i="107" s="1"/>
  <c r="E10" i="107"/>
  <c r="AT9" i="107"/>
  <c r="X9" i="107"/>
  <c r="W9" i="107"/>
  <c r="T9" i="107"/>
  <c r="S9" i="107"/>
  <c r="R9" i="107"/>
  <c r="Q9" i="107"/>
  <c r="I9" i="107"/>
  <c r="K9" i="107" s="1"/>
  <c r="E9" i="107"/>
  <c r="AT8" i="107"/>
  <c r="X8" i="107"/>
  <c r="W8" i="107"/>
  <c r="S8" i="107"/>
  <c r="R8" i="107"/>
  <c r="Q8" i="107"/>
  <c r="I8" i="107"/>
  <c r="K8" i="107" s="1"/>
  <c r="E8" i="107"/>
  <c r="R6" i="107"/>
  <c r="AU9" i="80"/>
  <c r="AU10" i="80"/>
  <c r="AU11" i="80"/>
  <c r="AU12" i="80"/>
  <c r="AU13" i="80"/>
  <c r="AU14" i="80"/>
  <c r="AU15" i="80"/>
  <c r="AU16" i="80"/>
  <c r="AU17" i="80"/>
  <c r="AU18" i="80"/>
  <c r="AU19" i="80"/>
  <c r="AU20" i="80"/>
  <c r="AU21" i="80"/>
  <c r="AU22" i="80"/>
  <c r="AU23" i="80"/>
  <c r="AU24" i="80"/>
  <c r="AU25" i="80"/>
  <c r="AU26" i="80"/>
  <c r="AU27" i="80"/>
  <c r="AU28" i="80"/>
  <c r="AU29" i="80"/>
  <c r="AU30" i="80"/>
  <c r="AU31" i="80"/>
  <c r="AU32" i="80"/>
  <c r="AU33" i="80"/>
  <c r="AU34" i="80"/>
  <c r="AU8" i="80"/>
  <c r="Y8" i="80"/>
  <c r="AT9" i="58"/>
  <c r="AT10" i="58"/>
  <c r="AT11" i="58"/>
  <c r="AT12" i="58"/>
  <c r="AT13" i="58"/>
  <c r="AT14" i="58"/>
  <c r="AT15" i="58"/>
  <c r="AT16" i="58"/>
  <c r="AT17" i="58"/>
  <c r="AT18" i="58"/>
  <c r="AT19" i="58"/>
  <c r="AT20" i="58"/>
  <c r="AT21" i="58"/>
  <c r="AT22" i="58"/>
  <c r="AT23" i="58"/>
  <c r="AT24" i="58"/>
  <c r="AT25" i="58"/>
  <c r="AT26" i="58"/>
  <c r="AT27" i="58"/>
  <c r="AT28" i="58"/>
  <c r="AT29" i="58"/>
  <c r="AT30" i="58"/>
  <c r="AT31" i="58"/>
  <c r="AT32" i="58"/>
  <c r="AT33" i="58"/>
  <c r="AT34" i="58"/>
  <c r="AT8" i="58"/>
  <c r="S9" i="58"/>
  <c r="S10" i="58"/>
  <c r="S11" i="58"/>
  <c r="S12" i="58"/>
  <c r="S13" i="58"/>
  <c r="S14" i="58"/>
  <c r="S15" i="58"/>
  <c r="S16" i="58"/>
  <c r="S17" i="58"/>
  <c r="S18" i="58"/>
  <c r="S19" i="58"/>
  <c r="S20" i="58"/>
  <c r="S21" i="58"/>
  <c r="S22" i="58"/>
  <c r="S23" i="58"/>
  <c r="S24" i="58"/>
  <c r="S25" i="58"/>
  <c r="S26" i="58"/>
  <c r="S27" i="58"/>
  <c r="S28" i="58"/>
  <c r="S29" i="58"/>
  <c r="S30" i="58"/>
  <c r="S31" i="58"/>
  <c r="S32" i="58"/>
  <c r="S33" i="58"/>
  <c r="S34" i="58"/>
  <c r="I34" i="58"/>
  <c r="T12" i="107" l="1"/>
  <c r="T14" i="107"/>
  <c r="T16" i="107"/>
  <c r="T18" i="107"/>
  <c r="T20" i="107"/>
  <c r="T22" i="107"/>
  <c r="T24" i="107"/>
  <c r="T26" i="107"/>
  <c r="T28" i="107"/>
  <c r="T30" i="107"/>
  <c r="T32" i="107"/>
  <c r="T34" i="107"/>
  <c r="T8" i="107"/>
  <c r="T13" i="107"/>
  <c r="T21" i="107"/>
  <c r="T27" i="107"/>
  <c r="T29" i="107"/>
  <c r="T31" i="107"/>
  <c r="T33" i="107"/>
  <c r="T10" i="107"/>
  <c r="K13" i="107"/>
  <c r="K27" i="107"/>
  <c r="K29" i="107"/>
  <c r="K30" i="107"/>
  <c r="K32" i="107"/>
  <c r="K11" i="107"/>
  <c r="K18" i="107"/>
  <c r="K28" i="107"/>
  <c r="K34" i="107"/>
  <c r="K12" i="107"/>
  <c r="K14" i="107"/>
  <c r="K16" i="107"/>
  <c r="K20" i="107"/>
  <c r="K22" i="107"/>
  <c r="K24" i="107"/>
  <c r="K26" i="107"/>
  <c r="K31" i="107"/>
  <c r="K21" i="107"/>
  <c r="K33" i="107"/>
  <c r="T15" i="107"/>
  <c r="T17" i="107"/>
  <c r="T19" i="107"/>
  <c r="T23" i="107"/>
  <c r="T25" i="107"/>
  <c r="Y10" i="119" l="1"/>
  <c r="Z10" i="80"/>
  <c r="AB30" i="107"/>
  <c r="AD33" i="107"/>
  <c r="AB31" i="107"/>
  <c r="AA30" i="107"/>
  <c r="AD25" i="107"/>
  <c r="AD24" i="107"/>
  <c r="AD34" i="107"/>
  <c r="AB32" i="107"/>
  <c r="AA31" i="107"/>
  <c r="AD26" i="107"/>
  <c r="AB33" i="107"/>
  <c r="AA32" i="107"/>
  <c r="AD27" i="107"/>
  <c r="AB25" i="107"/>
  <c r="AA24" i="107"/>
  <c r="AB34" i="107"/>
  <c r="AA33" i="107"/>
  <c r="AD28" i="107"/>
  <c r="AB26" i="107"/>
  <c r="AA25" i="107"/>
  <c r="AD32" i="107"/>
  <c r="AA34" i="107"/>
  <c r="AD29" i="107"/>
  <c r="AB27" i="107"/>
  <c r="AA26" i="107"/>
  <c r="AA29" i="107"/>
  <c r="AD30" i="107"/>
  <c r="AB28" i="107"/>
  <c r="AA27" i="107"/>
  <c r="Z8" i="115"/>
  <c r="AA8" i="80"/>
  <c r="AD31" i="107"/>
  <c r="AB29" i="107"/>
  <c r="AA28" i="107"/>
  <c r="Z11" i="119" l="1"/>
  <c r="AC14" i="119"/>
  <c r="AE32" i="119"/>
  <c r="Y9" i="119"/>
  <c r="Z18" i="119"/>
  <c r="AC15" i="119"/>
  <c r="AE14" i="119"/>
  <c r="Y24" i="119"/>
  <c r="Z33" i="119"/>
  <c r="AC11" i="119"/>
  <c r="AE29" i="119"/>
  <c r="Z28" i="119"/>
  <c r="AC26" i="119"/>
  <c r="AE8" i="119"/>
  <c r="Y13" i="119"/>
  <c r="Z22" i="119"/>
  <c r="AE18" i="119"/>
  <c r="Y28" i="119"/>
  <c r="Z10" i="119"/>
  <c r="Y16" i="119"/>
  <c r="Z25" i="119"/>
  <c r="AE21" i="119"/>
  <c r="Y31" i="119"/>
  <c r="AC18" i="119"/>
  <c r="Z14" i="119"/>
  <c r="AE10" i="119"/>
  <c r="Y20" i="119"/>
  <c r="Z29" i="119"/>
  <c r="Y34" i="119"/>
  <c r="AE16" i="119"/>
  <c r="Y26" i="119"/>
  <c r="AC29" i="119"/>
  <c r="Z17" i="119"/>
  <c r="AC8" i="119"/>
  <c r="AE13" i="119"/>
  <c r="Y23" i="119"/>
  <c r="Z32" i="119"/>
  <c r="AC10" i="119"/>
  <c r="AE28" i="119"/>
  <c r="AE17" i="119"/>
  <c r="AC33" i="119"/>
  <c r="Y12" i="119"/>
  <c r="Z21" i="119"/>
  <c r="AE24" i="119"/>
  <c r="Y18" i="119"/>
  <c r="Z27" i="119"/>
  <c r="Y19" i="119"/>
  <c r="AC21" i="119"/>
  <c r="Z9" i="119"/>
  <c r="Y15" i="119"/>
  <c r="Z24" i="119"/>
  <c r="AE20" i="119"/>
  <c r="Y30" i="119"/>
  <c r="AE25" i="119"/>
  <c r="AC25" i="119"/>
  <c r="Z13" i="119"/>
  <c r="Z19" i="119"/>
  <c r="Y27" i="119"/>
  <c r="AC13" i="119"/>
  <c r="AE31" i="119"/>
  <c r="AC28" i="119"/>
  <c r="AC23" i="119"/>
  <c r="Z16" i="119"/>
  <c r="AE12" i="119"/>
  <c r="Y22" i="119"/>
  <c r="Z31" i="119"/>
  <c r="AE33" i="119"/>
  <c r="AC17" i="119"/>
  <c r="Y8" i="119"/>
  <c r="AC32" i="119"/>
  <c r="Z8" i="119"/>
  <c r="AE23" i="119"/>
  <c r="Y33" i="119"/>
  <c r="AC20" i="119"/>
  <c r="Y14" i="119"/>
  <c r="Z23" i="119"/>
  <c r="AC9" i="119"/>
  <c r="AE27" i="119"/>
  <c r="Z12" i="119"/>
  <c r="AC24" i="119"/>
  <c r="AC30" i="119"/>
  <c r="AE15" i="119"/>
  <c r="Y25" i="119"/>
  <c r="Z34" i="119"/>
  <c r="AC12" i="119"/>
  <c r="AE30" i="119"/>
  <c r="AC27" i="119"/>
  <c r="AE9" i="119"/>
  <c r="Z15" i="119"/>
  <c r="AE19" i="119"/>
  <c r="Y29" i="119"/>
  <c r="AC16" i="119"/>
  <c r="AE34" i="119"/>
  <c r="AC22" i="119"/>
  <c r="Y17" i="119"/>
  <c r="Z26" i="119"/>
  <c r="AE22" i="119"/>
  <c r="Y32" i="119"/>
  <c r="AC19" i="119"/>
  <c r="Z20" i="119"/>
  <c r="AC34" i="119"/>
  <c r="AE11" i="119"/>
  <c r="Y21" i="119"/>
  <c r="Z30" i="119"/>
  <c r="AC31" i="119"/>
  <c r="AE26" i="119"/>
  <c r="Y11" i="119"/>
  <c r="Z27" i="80"/>
  <c r="AD13" i="80"/>
  <c r="AF31" i="73"/>
  <c r="AE31" i="115"/>
  <c r="AE31" i="111"/>
  <c r="AE31" i="58"/>
  <c r="AF31" i="80"/>
  <c r="AE31" i="107"/>
  <c r="AD28" i="80"/>
  <c r="AD23" i="80"/>
  <c r="Z16" i="115"/>
  <c r="AA16" i="80"/>
  <c r="AE12" i="115"/>
  <c r="AF12" i="73"/>
  <c r="AE12" i="111"/>
  <c r="AE12" i="107"/>
  <c r="AF12" i="80"/>
  <c r="AE12" i="58"/>
  <c r="Z22" i="80"/>
  <c r="Z31" i="115"/>
  <c r="AA31" i="80"/>
  <c r="AE33" i="115"/>
  <c r="AE33" i="111"/>
  <c r="AF33" i="73"/>
  <c r="AE33" i="58"/>
  <c r="AE33" i="107"/>
  <c r="AF33" i="80"/>
  <c r="AD17" i="80"/>
  <c r="Z8" i="80"/>
  <c r="AD32" i="80"/>
  <c r="Z23" i="115"/>
  <c r="AA23" i="80"/>
  <c r="AD9" i="80"/>
  <c r="AF27" i="73"/>
  <c r="AE27" i="115"/>
  <c r="AE27" i="111"/>
  <c r="AE27" i="58"/>
  <c r="AE27" i="107"/>
  <c r="AF27" i="80"/>
  <c r="Z12" i="115"/>
  <c r="AA12" i="80"/>
  <c r="AD24" i="80"/>
  <c r="AE23" i="111"/>
  <c r="AF23" i="73"/>
  <c r="AE23" i="115"/>
  <c r="AE23" i="58"/>
  <c r="AF23" i="80"/>
  <c r="AE23" i="107"/>
  <c r="AD30" i="80"/>
  <c r="AE15" i="115"/>
  <c r="AE15" i="111"/>
  <c r="AF15" i="73"/>
  <c r="AE15" i="58"/>
  <c r="AF15" i="80"/>
  <c r="AE15" i="107"/>
  <c r="Z25" i="80"/>
  <c r="Z34" i="115"/>
  <c r="AA34" i="80"/>
  <c r="AD12" i="80"/>
  <c r="AE30" i="115"/>
  <c r="AE30" i="111"/>
  <c r="AF30" i="73"/>
  <c r="AE30" i="107"/>
  <c r="AF30" i="80"/>
  <c r="AE30" i="58"/>
  <c r="AD27" i="80"/>
  <c r="AE9" i="115"/>
  <c r="AF9" i="73"/>
  <c r="AE9" i="111"/>
  <c r="AE9" i="58"/>
  <c r="AF9" i="80"/>
  <c r="AE9" i="107"/>
  <c r="Z15" i="115"/>
  <c r="AA15" i="80"/>
  <c r="AF19" i="73"/>
  <c r="AE19" i="115"/>
  <c r="AE19" i="111"/>
  <c r="AE19" i="58"/>
  <c r="AE19" i="107"/>
  <c r="AF19" i="80"/>
  <c r="Z29" i="80"/>
  <c r="AD16" i="80"/>
  <c r="AF34" i="73"/>
  <c r="AE34" i="115"/>
  <c r="AE34" i="111"/>
  <c r="AE34" i="58"/>
  <c r="AE34" i="107"/>
  <c r="AF34" i="80"/>
  <c r="AD22" i="80"/>
  <c r="Z17" i="80"/>
  <c r="Z26" i="115"/>
  <c r="AA26" i="80"/>
  <c r="AE22" i="115"/>
  <c r="AE22" i="111"/>
  <c r="AF22" i="73"/>
  <c r="AE22" i="107"/>
  <c r="AF22" i="80"/>
  <c r="AE22" i="58"/>
  <c r="Z32" i="80"/>
  <c r="AD19" i="80"/>
  <c r="Z20" i="115"/>
  <c r="AA20" i="80"/>
  <c r="AD34" i="80"/>
  <c r="AF11" i="73"/>
  <c r="AE11" i="115"/>
  <c r="AE11" i="111"/>
  <c r="AE11" i="107"/>
  <c r="AE11" i="58"/>
  <c r="AF11" i="80"/>
  <c r="Z21" i="80"/>
  <c r="Z30" i="115"/>
  <c r="AA30" i="80"/>
  <c r="AD31" i="80"/>
  <c r="AF26" i="73"/>
  <c r="AE26" i="115"/>
  <c r="AE26" i="111"/>
  <c r="AE26" i="58"/>
  <c r="AE26" i="107"/>
  <c r="AF26" i="80"/>
  <c r="Z11" i="80"/>
  <c r="Z18" i="115"/>
  <c r="AA18" i="80"/>
  <c r="AD15" i="80"/>
  <c r="AE14" i="115"/>
  <c r="AF14" i="73"/>
  <c r="AE14" i="111"/>
  <c r="AE14" i="107"/>
  <c r="AF14" i="80"/>
  <c r="AE14" i="58"/>
  <c r="Z24" i="80"/>
  <c r="Z33" i="115"/>
  <c r="AA33" i="80"/>
  <c r="AD11" i="80"/>
  <c r="AF29" i="73"/>
  <c r="AE29" i="115"/>
  <c r="AE29" i="111"/>
  <c r="AF29" i="80"/>
  <c r="AE29" i="58"/>
  <c r="AE29" i="107"/>
  <c r="Z28" i="115"/>
  <c r="AA28" i="80"/>
  <c r="AD26" i="80"/>
  <c r="AE8" i="115"/>
  <c r="AF8" i="73"/>
  <c r="AE8" i="111"/>
  <c r="AE8" i="58"/>
  <c r="AE8" i="107"/>
  <c r="AF8" i="80"/>
  <c r="Z13" i="80"/>
  <c r="Z22" i="115"/>
  <c r="AA22" i="80"/>
  <c r="AE18" i="115"/>
  <c r="AE18" i="111"/>
  <c r="AF18" i="73"/>
  <c r="AF18" i="80"/>
  <c r="AE18" i="58"/>
  <c r="AE18" i="107"/>
  <c r="Z28" i="80"/>
  <c r="Z19" i="115"/>
  <c r="AA19" i="80"/>
  <c r="Z14" i="80"/>
  <c r="Z9" i="80"/>
  <c r="AE24" i="115"/>
  <c r="AE24" i="111"/>
  <c r="AF24" i="73"/>
  <c r="AE24" i="107"/>
  <c r="AF24" i="80"/>
  <c r="AE24" i="58"/>
  <c r="Z34" i="80"/>
  <c r="Z10" i="115"/>
  <c r="AA10" i="80"/>
  <c r="Z16" i="80"/>
  <c r="Z25" i="115"/>
  <c r="AA25" i="80"/>
  <c r="AF21" i="73"/>
  <c r="AE21" i="115"/>
  <c r="AE21" i="111"/>
  <c r="AF21" i="80"/>
  <c r="AE21" i="58"/>
  <c r="AE21" i="107"/>
  <c r="Z31" i="80"/>
  <c r="AD18" i="80"/>
  <c r="Z14" i="115"/>
  <c r="AA14" i="80"/>
  <c r="AE10" i="111"/>
  <c r="AF10" i="73"/>
  <c r="AE10" i="115"/>
  <c r="AE10" i="58"/>
  <c r="AF10" i="80"/>
  <c r="AE10" i="107"/>
  <c r="Z20" i="80"/>
  <c r="Z29" i="115"/>
  <c r="AA29" i="80"/>
  <c r="Z33" i="80"/>
  <c r="AE32" i="115"/>
  <c r="AE32" i="111"/>
  <c r="AF32" i="73"/>
  <c r="AE32" i="107"/>
  <c r="AF32" i="80"/>
  <c r="AE32" i="58"/>
  <c r="AE16" i="115"/>
  <c r="AE16" i="111"/>
  <c r="AF16" i="73"/>
  <c r="AE16" i="107"/>
  <c r="AF16" i="80"/>
  <c r="AE16" i="58"/>
  <c r="Z26" i="80"/>
  <c r="AD29" i="80"/>
  <c r="Z17" i="115"/>
  <c r="AA17" i="80"/>
  <c r="AD8" i="80"/>
  <c r="AE13" i="111"/>
  <c r="AF13" i="73"/>
  <c r="AE13" i="115"/>
  <c r="AF13" i="80"/>
  <c r="AE13" i="58"/>
  <c r="AE13" i="107"/>
  <c r="Z23" i="80"/>
  <c r="Z32" i="115"/>
  <c r="AA32" i="80"/>
  <c r="AD10" i="80"/>
  <c r="AF28" i="73"/>
  <c r="AE28" i="111"/>
  <c r="AE28" i="115"/>
  <c r="AE28" i="107"/>
  <c r="AF28" i="80"/>
  <c r="AE28" i="58"/>
  <c r="AF17" i="73"/>
  <c r="AE17" i="115"/>
  <c r="AE17" i="111"/>
  <c r="AE17" i="58"/>
  <c r="AE17" i="107"/>
  <c r="AF17" i="80"/>
  <c r="AD33" i="80"/>
  <c r="Z12" i="80"/>
  <c r="Z21" i="115"/>
  <c r="AA21" i="80"/>
  <c r="Z11" i="115"/>
  <c r="AA11" i="80"/>
  <c r="AD20" i="80"/>
  <c r="AD14" i="80"/>
  <c r="Z18" i="80"/>
  <c r="Z27" i="115"/>
  <c r="AA27" i="80"/>
  <c r="Z19" i="80"/>
  <c r="AD21" i="80"/>
  <c r="Z9" i="115"/>
  <c r="AA9" i="80"/>
  <c r="Z15" i="80"/>
  <c r="Z24" i="115"/>
  <c r="AA24" i="80"/>
  <c r="AE20" i="115"/>
  <c r="AE20" i="111"/>
  <c r="AF20" i="73"/>
  <c r="AE20" i="107"/>
  <c r="AF20" i="80"/>
  <c r="AE20" i="58"/>
  <c r="Z30" i="80"/>
  <c r="AE25" i="115"/>
  <c r="AE25" i="111"/>
  <c r="AF25" i="73"/>
  <c r="AE25" i="58"/>
  <c r="AE25" i="107"/>
  <c r="AF25" i="80"/>
  <c r="AD25" i="80"/>
  <c r="Z13" i="115"/>
  <c r="AA13" i="80"/>
  <c r="I9" i="58" l="1"/>
  <c r="I10" i="58"/>
  <c r="I11" i="58"/>
  <c r="I12" i="58"/>
  <c r="I13" i="58"/>
  <c r="I14" i="58"/>
  <c r="I15" i="58"/>
  <c r="I16" i="58"/>
  <c r="I17" i="58"/>
  <c r="I18" i="58"/>
  <c r="I19" i="58"/>
  <c r="I20" i="58"/>
  <c r="I21" i="58"/>
  <c r="I22" i="58"/>
  <c r="I23" i="58"/>
  <c r="I24" i="58"/>
  <c r="I25" i="58"/>
  <c r="I26" i="58"/>
  <c r="I27" i="58"/>
  <c r="I28" i="58"/>
  <c r="I29" i="58"/>
  <c r="I30" i="58"/>
  <c r="I31" i="58"/>
  <c r="I32" i="58"/>
  <c r="I33" i="58"/>
  <c r="I8" i="58"/>
  <c r="Y9" i="80" l="1"/>
  <c r="Y10" i="80"/>
  <c r="Y11" i="80"/>
  <c r="Y12" i="80"/>
  <c r="Y13" i="80"/>
  <c r="Y14" i="80"/>
  <c r="Y15" i="80"/>
  <c r="Y16" i="80"/>
  <c r="Y17" i="80"/>
  <c r="Y18" i="80"/>
  <c r="Y19" i="80"/>
  <c r="Y20" i="80"/>
  <c r="Y21" i="80"/>
  <c r="Y22" i="80"/>
  <c r="Y23" i="80"/>
  <c r="Y24" i="80"/>
  <c r="Y25" i="80"/>
  <c r="Y26" i="80"/>
  <c r="Y27" i="80"/>
  <c r="Y28" i="80"/>
  <c r="Y29" i="80"/>
  <c r="Y30" i="80"/>
  <c r="Y31" i="80"/>
  <c r="Y32" i="80"/>
  <c r="Y33" i="80"/>
  <c r="Y34" i="80"/>
  <c r="E9" i="58" l="1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8" i="58"/>
  <c r="I8" i="80" l="1"/>
  <c r="AJ34" i="80" l="1"/>
  <c r="X34" i="80"/>
  <c r="R34" i="80"/>
  <c r="Q34" i="80"/>
  <c r="I34" i="80"/>
  <c r="AJ33" i="80"/>
  <c r="X33" i="80"/>
  <c r="R33" i="80"/>
  <c r="Q33" i="80"/>
  <c r="I33" i="80"/>
  <c r="AJ32" i="80"/>
  <c r="X32" i="80"/>
  <c r="R32" i="80"/>
  <c r="Q32" i="80"/>
  <c r="I32" i="80"/>
  <c r="K32" i="80" s="1"/>
  <c r="AJ31" i="80"/>
  <c r="X31" i="80"/>
  <c r="R31" i="80"/>
  <c r="Q31" i="80"/>
  <c r="I31" i="80"/>
  <c r="K31" i="80" s="1"/>
  <c r="AJ30" i="80"/>
  <c r="X30" i="80"/>
  <c r="R30" i="80"/>
  <c r="Q30" i="80"/>
  <c r="I30" i="80"/>
  <c r="K30" i="80" s="1"/>
  <c r="AJ29" i="80"/>
  <c r="X29" i="80"/>
  <c r="R29" i="80"/>
  <c r="Q29" i="80"/>
  <c r="I29" i="80"/>
  <c r="AJ28" i="80"/>
  <c r="X28" i="80"/>
  <c r="R28" i="80"/>
  <c r="Q28" i="80"/>
  <c r="I28" i="80"/>
  <c r="K28" i="80" s="1"/>
  <c r="AJ27" i="80"/>
  <c r="X27" i="80"/>
  <c r="R27" i="80"/>
  <c r="Q27" i="80"/>
  <c r="I27" i="80"/>
  <c r="K27" i="80" s="1"/>
  <c r="AJ26" i="80"/>
  <c r="X26" i="80"/>
  <c r="R26" i="80"/>
  <c r="Q26" i="80"/>
  <c r="I26" i="80"/>
  <c r="AJ25" i="80"/>
  <c r="X25" i="80"/>
  <c r="R25" i="80"/>
  <c r="Q25" i="80"/>
  <c r="I25" i="80"/>
  <c r="AJ24" i="80"/>
  <c r="X24" i="80"/>
  <c r="R24" i="80"/>
  <c r="Q24" i="80"/>
  <c r="I24" i="80"/>
  <c r="K24" i="80" s="1"/>
  <c r="AJ23" i="80"/>
  <c r="X23" i="80"/>
  <c r="R23" i="80"/>
  <c r="Q23" i="80"/>
  <c r="I23" i="80"/>
  <c r="K23" i="80" s="1"/>
  <c r="AJ22" i="80"/>
  <c r="X22" i="80"/>
  <c r="R22" i="80"/>
  <c r="Q22" i="80"/>
  <c r="I22" i="80"/>
  <c r="AJ21" i="80"/>
  <c r="X21" i="80"/>
  <c r="R21" i="80"/>
  <c r="Q21" i="80"/>
  <c r="I21" i="80"/>
  <c r="AJ20" i="80"/>
  <c r="X20" i="80"/>
  <c r="R20" i="80"/>
  <c r="Q20" i="80"/>
  <c r="I20" i="80"/>
  <c r="K20" i="80" s="1"/>
  <c r="AJ19" i="80"/>
  <c r="X19" i="80"/>
  <c r="R19" i="80"/>
  <c r="Q19" i="80"/>
  <c r="I19" i="80"/>
  <c r="K19" i="80" s="1"/>
  <c r="AJ18" i="80"/>
  <c r="X18" i="80"/>
  <c r="R18" i="80"/>
  <c r="Q18" i="80"/>
  <c r="I18" i="80"/>
  <c r="AJ17" i="80"/>
  <c r="X17" i="80"/>
  <c r="R17" i="80"/>
  <c r="Q17" i="80"/>
  <c r="I17" i="80"/>
  <c r="AJ16" i="80"/>
  <c r="X16" i="80"/>
  <c r="R16" i="80"/>
  <c r="Q16" i="80"/>
  <c r="I16" i="80"/>
  <c r="K16" i="80" s="1"/>
  <c r="AJ15" i="80"/>
  <c r="X15" i="80"/>
  <c r="R15" i="80"/>
  <c r="Q15" i="80"/>
  <c r="I15" i="80"/>
  <c r="K15" i="80" s="1"/>
  <c r="AJ14" i="80"/>
  <c r="X14" i="80"/>
  <c r="R14" i="80"/>
  <c r="Q14" i="80"/>
  <c r="I14" i="80"/>
  <c r="AJ13" i="80"/>
  <c r="X13" i="80"/>
  <c r="R13" i="80"/>
  <c r="Q13" i="80"/>
  <c r="I13" i="80"/>
  <c r="AJ12" i="80"/>
  <c r="X12" i="80"/>
  <c r="R12" i="80"/>
  <c r="Q12" i="80"/>
  <c r="I12" i="80"/>
  <c r="K12" i="80" s="1"/>
  <c r="X11" i="80"/>
  <c r="R11" i="80"/>
  <c r="Q11" i="80"/>
  <c r="I11" i="80"/>
  <c r="X10" i="80"/>
  <c r="R10" i="80"/>
  <c r="Q10" i="80"/>
  <c r="I10" i="80"/>
  <c r="X9" i="80"/>
  <c r="R9" i="80"/>
  <c r="Q9" i="80"/>
  <c r="I9" i="80"/>
  <c r="X8" i="80"/>
  <c r="R8" i="80"/>
  <c r="Q8" i="80"/>
  <c r="K8" i="80"/>
  <c r="R6" i="80"/>
  <c r="K11" i="80" l="1"/>
  <c r="U34" i="80"/>
  <c r="U14" i="80"/>
  <c r="U33" i="80"/>
  <c r="U21" i="80"/>
  <c r="U31" i="80"/>
  <c r="U22" i="80"/>
  <c r="K34" i="80"/>
  <c r="U16" i="80"/>
  <c r="U23" i="80"/>
  <c r="U25" i="80"/>
  <c r="U8" i="80"/>
  <c r="U9" i="80"/>
  <c r="U28" i="80"/>
  <c r="K9" i="80"/>
  <c r="U13" i="80"/>
  <c r="U15" i="80"/>
  <c r="K22" i="80"/>
  <c r="U20" i="80"/>
  <c r="U27" i="80"/>
  <c r="U26" i="80"/>
  <c r="U32" i="80"/>
  <c r="K14" i="80"/>
  <c r="U10" i="80"/>
  <c r="U12" i="80"/>
  <c r="U17" i="80"/>
  <c r="U19" i="80"/>
  <c r="K26" i="80"/>
  <c r="U18" i="80"/>
  <c r="U24" i="80"/>
  <c r="U29" i="80"/>
  <c r="K18" i="80"/>
  <c r="U30" i="80"/>
  <c r="K25" i="80"/>
  <c r="K33" i="80"/>
  <c r="U11" i="80"/>
  <c r="K17" i="80"/>
  <c r="K21" i="80"/>
  <c r="K10" i="80"/>
  <c r="K13" i="80"/>
  <c r="K29" i="80"/>
  <c r="S9" i="73" l="1"/>
  <c r="S10" i="73"/>
  <c r="S11" i="73"/>
  <c r="S12" i="73"/>
  <c r="S13" i="73"/>
  <c r="S14" i="73"/>
  <c r="S15" i="73"/>
  <c r="S16" i="73"/>
  <c r="S17" i="73"/>
  <c r="S18" i="73"/>
  <c r="S19" i="73"/>
  <c r="S20" i="73"/>
  <c r="S21" i="73"/>
  <c r="S22" i="73"/>
  <c r="S23" i="73"/>
  <c r="S24" i="73"/>
  <c r="S25" i="73"/>
  <c r="S26" i="73"/>
  <c r="S27" i="73"/>
  <c r="S28" i="73"/>
  <c r="S29" i="73"/>
  <c r="S30" i="73"/>
  <c r="S31" i="73"/>
  <c r="S32" i="73"/>
  <c r="S33" i="73"/>
  <c r="S34" i="73"/>
  <c r="S8" i="73"/>
  <c r="T8" i="73"/>
  <c r="Y8" i="73" l="1"/>
  <c r="Y34" i="73" l="1"/>
  <c r="AJ34" i="73"/>
  <c r="X34" i="73"/>
  <c r="T34" i="73"/>
  <c r="R34" i="73"/>
  <c r="Q34" i="73"/>
  <c r="I34" i="73"/>
  <c r="Y33" i="73"/>
  <c r="AJ33" i="73"/>
  <c r="X33" i="73"/>
  <c r="T33" i="73"/>
  <c r="R33" i="73"/>
  <c r="Q33" i="73"/>
  <c r="I33" i="73"/>
  <c r="K33" i="73" s="1"/>
  <c r="Y32" i="73"/>
  <c r="AJ32" i="73"/>
  <c r="X32" i="73"/>
  <c r="T32" i="73"/>
  <c r="R32" i="73"/>
  <c r="Q32" i="73"/>
  <c r="I32" i="73"/>
  <c r="K32" i="73" s="1"/>
  <c r="Y31" i="73"/>
  <c r="AJ31" i="73"/>
  <c r="X31" i="73"/>
  <c r="T31" i="73"/>
  <c r="R31" i="73"/>
  <c r="Q31" i="73"/>
  <c r="I31" i="73"/>
  <c r="Y30" i="73"/>
  <c r="AJ30" i="73"/>
  <c r="X30" i="73"/>
  <c r="T30" i="73"/>
  <c r="R30" i="73"/>
  <c r="Q30" i="73"/>
  <c r="I30" i="73"/>
  <c r="Y29" i="73"/>
  <c r="AJ29" i="73"/>
  <c r="X29" i="73"/>
  <c r="T29" i="73"/>
  <c r="R29" i="73"/>
  <c r="Q29" i="73"/>
  <c r="I29" i="73"/>
  <c r="K29" i="73" s="1"/>
  <c r="Y28" i="73"/>
  <c r="AJ28" i="73"/>
  <c r="X28" i="73"/>
  <c r="T28" i="73"/>
  <c r="R28" i="73"/>
  <c r="Q28" i="73"/>
  <c r="I28" i="73"/>
  <c r="Y27" i="73"/>
  <c r="AJ27" i="73"/>
  <c r="X27" i="73"/>
  <c r="T27" i="73"/>
  <c r="R27" i="73"/>
  <c r="Q27" i="73"/>
  <c r="I27" i="73"/>
  <c r="K27" i="73" s="1"/>
  <c r="Y26" i="73"/>
  <c r="AJ26" i="73"/>
  <c r="X26" i="73"/>
  <c r="T26" i="73"/>
  <c r="R26" i="73"/>
  <c r="Q26" i="73"/>
  <c r="I26" i="73"/>
  <c r="K26" i="73" s="1"/>
  <c r="Y25" i="73"/>
  <c r="AJ25" i="73"/>
  <c r="X25" i="73"/>
  <c r="T25" i="73"/>
  <c r="R25" i="73"/>
  <c r="Q25" i="73"/>
  <c r="I25" i="73"/>
  <c r="K25" i="73" s="1"/>
  <c r="Y24" i="73"/>
  <c r="AJ24" i="73"/>
  <c r="X24" i="73"/>
  <c r="T24" i="73"/>
  <c r="R24" i="73"/>
  <c r="Q24" i="73"/>
  <c r="I24" i="73"/>
  <c r="K24" i="73" s="1"/>
  <c r="Y23" i="73"/>
  <c r="AJ23" i="73"/>
  <c r="X23" i="73"/>
  <c r="T23" i="73"/>
  <c r="R23" i="73"/>
  <c r="Q23" i="73"/>
  <c r="I23" i="73"/>
  <c r="Y22" i="73"/>
  <c r="AJ22" i="73"/>
  <c r="X22" i="73"/>
  <c r="T22" i="73"/>
  <c r="R22" i="73"/>
  <c r="Q22" i="73"/>
  <c r="I22" i="73"/>
  <c r="K22" i="73" s="1"/>
  <c r="Y21" i="73"/>
  <c r="AJ21" i="73"/>
  <c r="X21" i="73"/>
  <c r="T21" i="73"/>
  <c r="R21" i="73"/>
  <c r="Q21" i="73"/>
  <c r="I21" i="73"/>
  <c r="K21" i="73" s="1"/>
  <c r="Y20" i="73"/>
  <c r="AJ20" i="73"/>
  <c r="X20" i="73"/>
  <c r="T20" i="73"/>
  <c r="R20" i="73"/>
  <c r="Q20" i="73"/>
  <c r="I20" i="73"/>
  <c r="Y19" i="73"/>
  <c r="AJ19" i="73"/>
  <c r="X19" i="73"/>
  <c r="T19" i="73"/>
  <c r="R19" i="73"/>
  <c r="Q19" i="73"/>
  <c r="I19" i="73"/>
  <c r="K19" i="73" s="1"/>
  <c r="Y18" i="73"/>
  <c r="AJ18" i="73"/>
  <c r="X18" i="73"/>
  <c r="T18" i="73"/>
  <c r="R18" i="73"/>
  <c r="Q18" i="73"/>
  <c r="I18" i="73"/>
  <c r="Y17" i="73"/>
  <c r="AJ17" i="73"/>
  <c r="X17" i="73"/>
  <c r="T17" i="73"/>
  <c r="R17" i="73"/>
  <c r="Q17" i="73"/>
  <c r="I17" i="73"/>
  <c r="K17" i="73" s="1"/>
  <c r="Y16" i="73"/>
  <c r="AJ16" i="73"/>
  <c r="X16" i="73"/>
  <c r="T16" i="73"/>
  <c r="R16" i="73"/>
  <c r="Q16" i="73"/>
  <c r="I16" i="73"/>
  <c r="K16" i="73" s="1"/>
  <c r="Y15" i="73"/>
  <c r="AJ15" i="73"/>
  <c r="X15" i="73"/>
  <c r="T15" i="73"/>
  <c r="R15" i="73"/>
  <c r="Q15" i="73"/>
  <c r="I15" i="73"/>
  <c r="Y14" i="73"/>
  <c r="AJ14" i="73"/>
  <c r="X14" i="73"/>
  <c r="T14" i="73"/>
  <c r="R14" i="73"/>
  <c r="Q14" i="73"/>
  <c r="I14" i="73"/>
  <c r="K14" i="73" s="1"/>
  <c r="Y13" i="73"/>
  <c r="AJ13" i="73"/>
  <c r="X13" i="73"/>
  <c r="T13" i="73"/>
  <c r="R13" i="73"/>
  <c r="Q13" i="73"/>
  <c r="I13" i="73"/>
  <c r="K13" i="73" s="1"/>
  <c r="Y12" i="73"/>
  <c r="AJ12" i="73"/>
  <c r="X12" i="73"/>
  <c r="T12" i="73"/>
  <c r="R12" i="73"/>
  <c r="Q12" i="73"/>
  <c r="I12" i="73"/>
  <c r="Y11" i="73"/>
  <c r="X11" i="73"/>
  <c r="T11" i="73"/>
  <c r="R11" i="73"/>
  <c r="Q11" i="73"/>
  <c r="I11" i="73"/>
  <c r="K11" i="73" s="1"/>
  <c r="Y10" i="73"/>
  <c r="X10" i="73"/>
  <c r="T10" i="73"/>
  <c r="R10" i="73"/>
  <c r="Q10" i="73"/>
  <c r="I10" i="73"/>
  <c r="Y9" i="73"/>
  <c r="X9" i="73"/>
  <c r="T9" i="73"/>
  <c r="R9" i="73"/>
  <c r="Q9" i="73"/>
  <c r="I9" i="73"/>
  <c r="K9" i="73" s="1"/>
  <c r="X8" i="73"/>
  <c r="R8" i="73"/>
  <c r="Q8" i="73"/>
  <c r="I8" i="73"/>
  <c r="R6" i="73"/>
  <c r="U8" i="73" l="1"/>
  <c r="U30" i="73"/>
  <c r="U23" i="73"/>
  <c r="U31" i="73"/>
  <c r="U21" i="73"/>
  <c r="U15" i="73"/>
  <c r="U16" i="73"/>
  <c r="U18" i="73"/>
  <c r="U24" i="73"/>
  <c r="U32" i="73"/>
  <c r="U34" i="73"/>
  <c r="U13" i="73"/>
  <c r="U9" i="73"/>
  <c r="U10" i="73"/>
  <c r="U14" i="73"/>
  <c r="U22" i="73"/>
  <c r="U29" i="73"/>
  <c r="U11" i="73"/>
  <c r="U12" i="73"/>
  <c r="U17" i="73"/>
  <c r="U19" i="73"/>
  <c r="U20" i="73"/>
  <c r="U25" i="73"/>
  <c r="U27" i="73"/>
  <c r="U28" i="73"/>
  <c r="U33" i="73"/>
  <c r="K34" i="73"/>
  <c r="K15" i="73"/>
  <c r="K23" i="73"/>
  <c r="K31" i="73"/>
  <c r="K20" i="73"/>
  <c r="K28" i="73"/>
  <c r="K8" i="73"/>
  <c r="K10" i="73"/>
  <c r="K12" i="73"/>
  <c r="U26" i="73"/>
  <c r="K18" i="73"/>
  <c r="X8" i="58"/>
  <c r="X9" i="58" l="1"/>
  <c r="X10" i="58"/>
  <c r="X11" i="58"/>
  <c r="X12" i="58"/>
  <c r="X13" i="58"/>
  <c r="X14" i="58"/>
  <c r="X15" i="58"/>
  <c r="X16" i="58"/>
  <c r="X17" i="58"/>
  <c r="X18" i="58"/>
  <c r="X19" i="58"/>
  <c r="X20" i="58"/>
  <c r="X21" i="58"/>
  <c r="X22" i="58"/>
  <c r="X23" i="58"/>
  <c r="X24" i="58"/>
  <c r="X25" i="58"/>
  <c r="X26" i="58"/>
  <c r="X27" i="58"/>
  <c r="X28" i="58"/>
  <c r="X29" i="58"/>
  <c r="X30" i="58"/>
  <c r="X31" i="58"/>
  <c r="X32" i="58"/>
  <c r="X33" i="58"/>
  <c r="X34" i="58"/>
  <c r="AI13" i="58" l="1"/>
  <c r="AI14" i="58"/>
  <c r="AI15" i="58"/>
  <c r="AI16" i="58"/>
  <c r="AI17" i="58"/>
  <c r="AI18" i="58"/>
  <c r="AI19" i="58"/>
  <c r="AI20" i="58"/>
  <c r="AI21" i="58"/>
  <c r="AI22" i="58"/>
  <c r="AI23" i="58"/>
  <c r="AI24" i="58"/>
  <c r="AI25" i="58"/>
  <c r="AI26" i="58"/>
  <c r="AI27" i="58"/>
  <c r="AI28" i="58"/>
  <c r="AI29" i="58"/>
  <c r="AI30" i="58"/>
  <c r="AI31" i="58"/>
  <c r="AI32" i="58"/>
  <c r="AI33" i="58"/>
  <c r="AI34" i="58"/>
  <c r="AI12" i="58"/>
  <c r="W34" i="58"/>
  <c r="R34" i="58"/>
  <c r="Q34" i="58"/>
  <c r="W33" i="58"/>
  <c r="R33" i="58"/>
  <c r="Q33" i="58"/>
  <c r="W32" i="58"/>
  <c r="R32" i="58"/>
  <c r="Q32" i="58"/>
  <c r="W31" i="58"/>
  <c r="R31" i="58"/>
  <c r="Q31" i="58"/>
  <c r="W30" i="58"/>
  <c r="R30" i="58"/>
  <c r="Q30" i="58"/>
  <c r="W29" i="58"/>
  <c r="R29" i="58"/>
  <c r="Q29" i="58"/>
  <c r="W28" i="58"/>
  <c r="R28" i="58"/>
  <c r="Q28" i="58"/>
  <c r="W27" i="58"/>
  <c r="R27" i="58"/>
  <c r="Q27" i="58"/>
  <c r="W26" i="58"/>
  <c r="R26" i="58"/>
  <c r="Q26" i="58"/>
  <c r="W25" i="58"/>
  <c r="R25" i="58"/>
  <c r="Q25" i="58"/>
  <c r="W24" i="58"/>
  <c r="R24" i="58"/>
  <c r="Q24" i="58"/>
  <c r="W23" i="58"/>
  <c r="R23" i="58"/>
  <c r="Q23" i="58"/>
  <c r="W22" i="58"/>
  <c r="R22" i="58"/>
  <c r="Q22" i="58"/>
  <c r="W21" i="58"/>
  <c r="R21" i="58"/>
  <c r="Q21" i="58"/>
  <c r="W20" i="58"/>
  <c r="R20" i="58"/>
  <c r="Q20" i="58"/>
  <c r="W19" i="58"/>
  <c r="R19" i="58"/>
  <c r="Q19" i="58"/>
  <c r="W18" i="58"/>
  <c r="R18" i="58"/>
  <c r="Q18" i="58"/>
  <c r="W17" i="58"/>
  <c r="R17" i="58"/>
  <c r="Q17" i="58"/>
  <c r="W16" i="58"/>
  <c r="R16" i="58"/>
  <c r="Q16" i="58"/>
  <c r="W15" i="58"/>
  <c r="R15" i="58"/>
  <c r="Q15" i="58"/>
  <c r="W14" i="58"/>
  <c r="R14" i="58"/>
  <c r="Q14" i="58"/>
  <c r="W13" i="58"/>
  <c r="R13" i="58"/>
  <c r="Q13" i="58"/>
  <c r="W12" i="58"/>
  <c r="R12" i="58"/>
  <c r="Q12" i="58"/>
  <c r="W11" i="58"/>
  <c r="R11" i="58"/>
  <c r="Q11" i="58"/>
  <c r="W10" i="58"/>
  <c r="R10" i="58"/>
  <c r="Q10" i="58"/>
  <c r="W9" i="58"/>
  <c r="R9" i="58"/>
  <c r="Q9" i="58"/>
  <c r="W8" i="58"/>
  <c r="S8" i="58"/>
  <c r="R8" i="58"/>
  <c r="Q8" i="58"/>
  <c r="R6" i="58"/>
  <c r="T14" i="58" l="1"/>
  <c r="T27" i="58"/>
  <c r="T29" i="58"/>
  <c r="T19" i="58"/>
  <c r="T32" i="58"/>
  <c r="T24" i="58"/>
  <c r="T22" i="58"/>
  <c r="T30" i="58"/>
  <c r="T11" i="58"/>
  <c r="T16" i="58"/>
  <c r="T23" i="58"/>
  <c r="T9" i="58"/>
  <c r="T15" i="58"/>
  <c r="T18" i="58"/>
  <c r="T20" i="58"/>
  <c r="T21" i="58"/>
  <c r="T25" i="58"/>
  <c r="T33" i="58"/>
  <c r="T34" i="58"/>
  <c r="T10" i="58"/>
  <c r="T12" i="58"/>
  <c r="T13" i="58"/>
  <c r="T26" i="58"/>
  <c r="T31" i="58"/>
  <c r="T17" i="58"/>
  <c r="K8" i="58"/>
  <c r="T28" i="58"/>
  <c r="T8" i="58"/>
  <c r="S29" i="80" l="1"/>
  <c r="T29" i="80"/>
  <c r="S17" i="80"/>
  <c r="T17" i="80"/>
  <c r="T25" i="80"/>
  <c r="S25" i="80"/>
  <c r="T31" i="80"/>
  <c r="S31" i="80"/>
  <c r="T33" i="80"/>
  <c r="S33" i="80"/>
  <c r="T32" i="80"/>
  <c r="S32" i="80"/>
  <c r="S13" i="80"/>
  <c r="T13" i="80"/>
  <c r="S18" i="80"/>
  <c r="T18" i="80"/>
  <c r="S34" i="80"/>
  <c r="T34" i="80"/>
  <c r="T22" i="80"/>
  <c r="S22" i="80"/>
  <c r="T28" i="80"/>
  <c r="S28" i="80"/>
  <c r="T8" i="80"/>
  <c r="S8" i="80"/>
  <c r="T20" i="80"/>
  <c r="S20" i="80"/>
  <c r="T11" i="80"/>
  <c r="S14" i="80"/>
  <c r="T14" i="80"/>
  <c r="S23" i="80"/>
  <c r="T23" i="80"/>
  <c r="S19" i="80"/>
  <c r="T19" i="80"/>
  <c r="S30" i="80"/>
  <c r="T30" i="80"/>
  <c r="S26" i="80"/>
  <c r="T26" i="80"/>
  <c r="S27" i="80"/>
  <c r="T27" i="80"/>
  <c r="S21" i="80"/>
  <c r="T21" i="80"/>
  <c r="S16" i="80"/>
  <c r="T16" i="80"/>
  <c r="S15" i="80"/>
  <c r="T15" i="80"/>
  <c r="T24" i="80"/>
  <c r="S24" i="80"/>
  <c r="T9" i="80"/>
  <c r="S9" i="80"/>
  <c r="S12" i="80"/>
  <c r="T12" i="80"/>
  <c r="S10" i="80"/>
  <c r="T10" i="80"/>
  <c r="S11" i="80"/>
</calcChain>
</file>

<file path=xl/sharedStrings.xml><?xml version="1.0" encoding="utf-8"?>
<sst xmlns="http://schemas.openxmlformats.org/spreadsheetml/2006/main" count="3601" uniqueCount="331">
  <si>
    <t>These columns are linked to graphs.</t>
  </si>
  <si>
    <t>Peak Day demand is based on Design-Peak Planning Standard of 13 degree average temperature.  December peak.</t>
  </si>
  <si>
    <t>EXISTING LOADS &amp; RESOURCES - (FOR IRP)</t>
  </si>
  <si>
    <t>Winter Period</t>
  </si>
  <si>
    <t>NWP Firm Transportation</t>
  </si>
  <si>
    <t>Jackson Prairie &amp; Redelivery Service</t>
  </si>
  <si>
    <t>Gig Harbor LNG (2.5 Mdth/day)</t>
  </si>
  <si>
    <t>Tacoma LNG</t>
  </si>
  <si>
    <t>Existing Supply Side Resources</t>
  </si>
  <si>
    <t>Swarr</t>
  </si>
  <si>
    <t>Tacoma LNG Distribution Upgrade</t>
  </si>
  <si>
    <t>ShortTerm Firm Capacity from Market</t>
  </si>
  <si>
    <t>Total DSR &amp; Near-term Resource Alternatives</t>
  </si>
  <si>
    <t>Option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</si>
  <si>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</si>
  <si>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</si>
  <si>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</si>
  <si>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</si>
  <si>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</si>
  <si>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</si>
  <si>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</si>
  <si>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</si>
  <si>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</si>
  <si>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</si>
  <si>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</si>
  <si>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</si>
  <si>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</si>
  <si>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</si>
  <si>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</si>
  <si>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</si>
  <si>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</si>
  <si>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</si>
  <si>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DSR</t>
  </si>
  <si>
    <t>DSR in 2021 IRP</t>
  </si>
  <si>
    <t>2042-43</t>
  </si>
  <si>
    <t>2044-45</t>
  </si>
  <si>
    <t>2045-46</t>
  </si>
  <si>
    <t>2043-44</t>
  </si>
  <si>
    <t>2046-47</t>
  </si>
  <si>
    <t>2047-48</t>
  </si>
  <si>
    <t>2048-49</t>
  </si>
  <si>
    <t>2049-50</t>
  </si>
  <si>
    <t>2050-51</t>
  </si>
  <si>
    <r>
      <t xml:space="preserve">2023 IRP Mid Demand </t>
    </r>
    <r>
      <rPr>
        <b/>
        <u/>
        <sz val="10"/>
        <rFont val="Arial"/>
        <family val="2"/>
      </rPr>
      <t>Before</t>
    </r>
    <r>
      <rPr>
        <b/>
        <sz val="10"/>
        <rFont val="Arial"/>
        <family val="2"/>
      </rPr>
      <t xml:space="preserve"> DSR</t>
    </r>
  </si>
  <si>
    <t>BASED ON F2022 Approved IRP Load Forecast</t>
  </si>
  <si>
    <t>LOAD RESOURCE BALANCE DRAFT:  07/16/2022</t>
  </si>
  <si>
    <t>Hybrid Heat Pumps</t>
  </si>
  <si>
    <t>2023 IRP Resource Surplus/(Need) - w/2021 DSR</t>
  </si>
  <si>
    <t>2023 IRP Resource Surplus/(Need)</t>
  </si>
  <si>
    <t>NWP Firm Renewal</t>
  </si>
  <si>
    <t xml:space="preserve">RmxSmsRNGN1 </t>
  </si>
  <si>
    <t xml:space="preserve">RmxSmsRNGN2   </t>
  </si>
  <si>
    <t>RmxSmsRNGA1</t>
  </si>
  <si>
    <t>RmxSmsRNGA2</t>
  </si>
  <si>
    <t>RmxStanRNGA3</t>
  </si>
  <si>
    <t>RmxAGFRNGA1</t>
  </si>
  <si>
    <t>RmxPSERNGO1</t>
  </si>
  <si>
    <t xml:space="preserve">RMIXSMS&gt;PSG1 </t>
  </si>
  <si>
    <t xml:space="preserve">RMIXSMS&gt;PSG2 </t>
  </si>
  <si>
    <t xml:space="preserve">RMIXSMS&gt;PSG3 </t>
  </si>
  <si>
    <t xml:space="preserve">Rmix Ply&gt;PSE </t>
  </si>
  <si>
    <t xml:space="preserve">RMIX Stan&gt;Ply2 </t>
  </si>
  <si>
    <t>RMIX Stan&gt;Ply1</t>
  </si>
  <si>
    <t xml:space="preserve">RMIX Starr&gt;Ply 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</si>
  <si>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2023 DSR</t>
    </r>
  </si>
  <si>
    <t xml:space="preserve">Plymouth LNG  </t>
  </si>
  <si>
    <t>Sumas NWP Renewal -1</t>
  </si>
  <si>
    <t>Sumas NWP Renewal -2</t>
  </si>
  <si>
    <t>Sumas NWP Renewal -3</t>
  </si>
  <si>
    <t>NWP to Rockies - 1</t>
  </si>
  <si>
    <t>NWP to Rockies - 2</t>
  </si>
  <si>
    <t>NWP Starr Rd to Plymouth</t>
  </si>
  <si>
    <t>Green H2 - 2028</t>
  </si>
  <si>
    <t>Green H2 - 2030</t>
  </si>
  <si>
    <t>Green H2 - 2032</t>
  </si>
  <si>
    <t>Green H2</t>
  </si>
  <si>
    <t>Sumas NWP Renewal -4</t>
  </si>
  <si>
    <t>RMIXSMS&gt;PSG4</t>
  </si>
  <si>
    <t>RMIX Stan&gt;Ply3</t>
  </si>
  <si>
    <t>NWP to Rockies - 3</t>
  </si>
  <si>
    <t>RmxAGFRNGA4</t>
  </si>
  <si>
    <t>G2E HHP Policy</t>
  </si>
  <si>
    <t>G2E HHP Policy - DSR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</si>
  <si>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G2E HHP Policy + DSR</t>
    </r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</si>
  <si>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G2E HHP Policy</t>
    </r>
  </si>
  <si>
    <t>HHP MKT</t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</si>
  <si>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DSR</t>
    </r>
  </si>
  <si>
    <r>
      <t xml:space="preserve">2023 IRP Mid Demand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HHP Market</t>
    </r>
  </si>
  <si>
    <t>RNG on PSE</t>
  </si>
  <si>
    <t>Pipeline Renewals</t>
  </si>
  <si>
    <t>Reference</t>
  </si>
  <si>
    <t>Sensitivity B: Floor Price</t>
  </si>
  <si>
    <t>Sensitivity A: Ceiling Price</t>
  </si>
  <si>
    <t>Count</t>
  </si>
  <si>
    <t>Ceiling Price</t>
  </si>
  <si>
    <t>A</t>
  </si>
  <si>
    <t>B</t>
  </si>
  <si>
    <t>C</t>
  </si>
  <si>
    <t>D</t>
  </si>
  <si>
    <t>E</t>
  </si>
  <si>
    <t>F</t>
  </si>
  <si>
    <t>G</t>
  </si>
  <si>
    <t>Floor Price</t>
  </si>
  <si>
    <t>Limit Emissions CCA</t>
  </si>
  <si>
    <t>HHP Policy</t>
  </si>
  <si>
    <t>No Growth</t>
  </si>
  <si>
    <t>High Gas</t>
  </si>
  <si>
    <t>Res</t>
  </si>
  <si>
    <t>Comm Firm</t>
  </si>
  <si>
    <t>Ind Firm</t>
  </si>
  <si>
    <t>Comm Int</t>
  </si>
  <si>
    <t>Ind Int</t>
  </si>
  <si>
    <t>Reference Scenario</t>
  </si>
  <si>
    <t>Electrification Scenario</t>
  </si>
  <si>
    <t>Alt Fuel Location</t>
  </si>
  <si>
    <t>Daily MDQ</t>
  </si>
  <si>
    <t>RNG-physical N-1 (Daily MDQ)</t>
  </si>
  <si>
    <t/>
  </si>
  <si>
    <t>RNG-physical N-2 (Daily MDQ)</t>
  </si>
  <si>
    <t>RNG Attribute-1 (Daily MDQ)</t>
  </si>
  <si>
    <t>RNG Attribute-2 (Daily MDQ)</t>
  </si>
  <si>
    <t>RNG Attribute-3 (Daily MDQ)</t>
  </si>
  <si>
    <t>RNG Attribute-4 (Daily MDQ)</t>
  </si>
  <si>
    <t>RNG- physical O-1 (Daily MDQ)</t>
  </si>
  <si>
    <t>Sensitivity D: RNG NA</t>
  </si>
  <si>
    <t>Pipeline Not Renewed</t>
  </si>
  <si>
    <t>Sensitivity C: Limited Emissions</t>
  </si>
  <si>
    <t>Pipeline Renewed</t>
  </si>
  <si>
    <t>Pipelines Renewed</t>
  </si>
  <si>
    <t>Pipelines Not Renewed</t>
  </si>
  <si>
    <t>NOTES</t>
  </si>
  <si>
    <t>FULL EE Supply Curve</t>
  </si>
  <si>
    <t>Base EE Supply Curve</t>
  </si>
  <si>
    <t>MAX EE Supply Curve</t>
  </si>
  <si>
    <t>NG EE Supply Curve</t>
  </si>
  <si>
    <t>A Ceiling Price</t>
  </si>
  <si>
    <t>B Floor Price</t>
  </si>
  <si>
    <t>C Limited Emissions</t>
  </si>
  <si>
    <t>Electrification</t>
  </si>
  <si>
    <t>D RNG NA</t>
  </si>
  <si>
    <t>Gas To Electric</t>
  </si>
  <si>
    <t>2023 IRP Gross Mid Demand</t>
  </si>
  <si>
    <t>Preferred Portfolio</t>
  </si>
  <si>
    <t xml:space="preserve">Gas to Electric </t>
  </si>
  <si>
    <t>On System RNG</t>
  </si>
  <si>
    <r>
      <t xml:space="preserve">2023 IRP Zero Growth Demand </t>
    </r>
    <r>
      <rPr>
        <b/>
        <u/>
        <sz val="10"/>
        <rFont val="Arial"/>
        <family val="2"/>
      </rPr>
      <t>Before</t>
    </r>
    <r>
      <rPr>
        <b/>
        <sz val="10"/>
        <rFont val="Arial"/>
        <family val="2"/>
      </rPr>
      <t xml:space="preserve"> DSR</t>
    </r>
  </si>
  <si>
    <t>2023 IRP Mid Demand Resource Surplus/(Need)</t>
  </si>
  <si>
    <t>2023 IRP Zero demand Resource Surplus/(Need)</t>
  </si>
  <si>
    <t>Cost Effective RNG by Scenario and Sensitivity</t>
  </si>
  <si>
    <t>E HHP Policy</t>
  </si>
  <si>
    <t>G High Gas</t>
  </si>
  <si>
    <t>Sensitivity E: HHP Policy</t>
  </si>
  <si>
    <t>Sensitivity G: High Gas</t>
  </si>
  <si>
    <t>FINAL 12.17.22</t>
  </si>
  <si>
    <t>#1393</t>
  </si>
  <si>
    <t>WA SES Electrification</t>
  </si>
  <si>
    <t>A-Ceiling Price Sensitivity</t>
  </si>
  <si>
    <t>#1394</t>
  </si>
  <si>
    <t>B-Floor Price Sensitivity</t>
  </si>
  <si>
    <t>#1409</t>
  </si>
  <si>
    <t>C-Limited Emissions with Floor Price</t>
  </si>
  <si>
    <t>#1412</t>
  </si>
  <si>
    <t>D-RNG North American Geography</t>
  </si>
  <si>
    <t>FINAL 11.26.22</t>
  </si>
  <si>
    <t>#1415</t>
  </si>
  <si>
    <t>#1407</t>
  </si>
  <si>
    <t>Year</t>
  </si>
  <si>
    <t>: Unserved Demand by Area/Class</t>
  </si>
  <si>
    <t>0: Total Cost w/o DSM</t>
  </si>
  <si>
    <t>0: Total System Cost</t>
  </si>
  <si>
    <t>0: Served Demand by Area/Class</t>
  </si>
  <si>
    <t>Reference $/Dth</t>
  </si>
  <si>
    <t>$/Dth</t>
  </si>
  <si>
    <t>RNG NA $/Dth</t>
  </si>
  <si>
    <t>Billion</t>
  </si>
  <si>
    <t>Transport DSR</t>
  </si>
  <si>
    <t>Transport G2E</t>
  </si>
  <si>
    <t>RNG</t>
  </si>
  <si>
    <t>Sensitivity D: RNG North America</t>
  </si>
  <si>
    <t>Sensitivity F: Zero Gas Growth</t>
  </si>
  <si>
    <t>Sensitivity G: High Gas Price</t>
  </si>
  <si>
    <t>Zero Growth</t>
  </si>
  <si>
    <t>Gross Demand 2023 IRP+transports &lt;25k</t>
  </si>
  <si>
    <t>Conservation</t>
  </si>
  <si>
    <t>Demand Response</t>
  </si>
  <si>
    <t>DER Solar</t>
  </si>
  <si>
    <t>DER Storage</t>
  </si>
  <si>
    <t>CETA Compliant Peaking Capacity</t>
  </si>
  <si>
    <t>Wind</t>
  </si>
  <si>
    <t>Solar</t>
  </si>
  <si>
    <t>Green Direct</t>
  </si>
  <si>
    <t>Hybrid (Generation + Storage)</t>
  </si>
  <si>
    <t>Biomass</t>
  </si>
  <si>
    <t>Nuclear</t>
  </si>
  <si>
    <t>Standalone Storage</t>
  </si>
  <si>
    <t>Total</t>
  </si>
  <si>
    <t>1 Reference</t>
  </si>
  <si>
    <r>
      <t>Portfolio</t>
    </r>
    <r>
      <rPr>
        <vertAlign val="superscript"/>
        <sz val="11"/>
        <color theme="0"/>
        <rFont val="Arial"/>
        <family val="2"/>
      </rPr>
      <t>1</t>
    </r>
  </si>
  <si>
    <t>Cumulative Builds (MW), Summarized</t>
  </si>
  <si>
    <t>Demand Side Resources</t>
  </si>
  <si>
    <t>Distributed Energy Resources</t>
  </si>
  <si>
    <t>Supply Side Resources</t>
  </si>
  <si>
    <t>Existing Contract</t>
  </si>
  <si>
    <t>Existing Coal</t>
  </si>
  <si>
    <t>Existing Gas</t>
  </si>
  <si>
    <t>Market Purchases</t>
  </si>
  <si>
    <t>New Peaking Capacity</t>
  </si>
  <si>
    <t>Total (With Market Purchases)</t>
  </si>
  <si>
    <t>Total (Minus Market Purchases)</t>
  </si>
  <si>
    <t>22-Yr Levelized Costs ($ Billions)</t>
  </si>
  <si>
    <t>Revenue Requirement</t>
  </si>
  <si>
    <t>Emissions Cost</t>
  </si>
  <si>
    <t>Total 
(Rev Rec + Emissions)</t>
  </si>
  <si>
    <t>Emissions, All Values in Millions of Short Tons</t>
  </si>
  <si>
    <t>Annual Revenue Requirement with Emissions ($ Billions)</t>
  </si>
  <si>
    <t>Portfolio</t>
  </si>
  <si>
    <t>Emissions Costs ($ Billions)</t>
  </si>
  <si>
    <t>Full Electrification</t>
  </si>
  <si>
    <t>Total GHG Emissions (Millions Tons)</t>
  </si>
  <si>
    <t>New NG CCCT</t>
  </si>
  <si>
    <t>New NG Frame Peaker</t>
  </si>
  <si>
    <t>New NG Recip Peaker</t>
  </si>
  <si>
    <t>New NG/H2 Blend Frame Peaker</t>
  </si>
  <si>
    <t>New NG/H2 Blend Recip Peaker</t>
  </si>
  <si>
    <t>New Biodiesel Frame Peaker</t>
  </si>
  <si>
    <t>New WA Wind</t>
  </si>
  <si>
    <t>New BC Wind</t>
  </si>
  <si>
    <t>New MT East Wind</t>
  </si>
  <si>
    <t>New MT Central Wind</t>
  </si>
  <si>
    <t>New ID Wind</t>
  </si>
  <si>
    <t>New WY East Wind</t>
  </si>
  <si>
    <t>New WY West Wind</t>
  </si>
  <si>
    <t>New Offshore Wind</t>
  </si>
  <si>
    <t>New WA East Solar</t>
  </si>
  <si>
    <t>New WA West Solar</t>
  </si>
  <si>
    <t>New ID Solar</t>
  </si>
  <si>
    <t>New WY East Solar</t>
  </si>
  <si>
    <t>New WY West Solar</t>
  </si>
  <si>
    <t>New Greendirect Wind</t>
  </si>
  <si>
    <t>New Greendirect Solar</t>
  </si>
  <si>
    <t>New LiIon2hr</t>
  </si>
  <si>
    <t>New LiIon4hr</t>
  </si>
  <si>
    <t>New LiIon6hr</t>
  </si>
  <si>
    <t>New MT PHES</t>
  </si>
  <si>
    <t>New WA OR PHES</t>
  </si>
  <si>
    <t>New DER Storage</t>
  </si>
  <si>
    <t>New Hybrid Wind Storage</t>
  </si>
  <si>
    <t>New Hybrid Solar Storage</t>
  </si>
  <si>
    <t>New Hybrid Solar Wind Storage</t>
  </si>
  <si>
    <t>New Biomass</t>
  </si>
  <si>
    <t>New Nuclear</t>
  </si>
  <si>
    <t>New PPA</t>
  </si>
  <si>
    <t>New DER Solar Ground</t>
  </si>
  <si>
    <t>New DER Solar Rooftop</t>
  </si>
  <si>
    <t>New PSE DER Solar</t>
  </si>
  <si>
    <t>New PSE DER Storage</t>
  </si>
  <si>
    <t>New Demand response</t>
  </si>
  <si>
    <t>New DSM DE</t>
  </si>
  <si>
    <t>New DSM C&amp;S</t>
  </si>
  <si>
    <t>New DSM PV</t>
  </si>
  <si>
    <t>New DSM Conservation</t>
  </si>
  <si>
    <t>CEIP Solar</t>
  </si>
  <si>
    <t>CEIP Battery</t>
  </si>
  <si>
    <t>Cummulative Builds (MW)</t>
  </si>
  <si>
    <t>CCCT</t>
  </si>
  <si>
    <t>Frame Peaker</t>
  </si>
  <si>
    <t>Recip Peaker</t>
  </si>
  <si>
    <t>Frame Peaker NG/H2 Blend</t>
  </si>
  <si>
    <t>Recip Peaker NG/H2 Blend</t>
  </si>
  <si>
    <t>Frame Peaker Biodiesel</t>
  </si>
  <si>
    <t>WA Wind</t>
  </si>
  <si>
    <t>BC Wind</t>
  </si>
  <si>
    <t>MT Wind East</t>
  </si>
  <si>
    <t>MT Central Wind</t>
  </si>
  <si>
    <t>ID Wind</t>
  </si>
  <si>
    <t>WY East Wind</t>
  </si>
  <si>
    <t>WY West Wind</t>
  </si>
  <si>
    <t>Offshore Wind</t>
  </si>
  <si>
    <t>WA East Solar</t>
  </si>
  <si>
    <t>WA West Solar</t>
  </si>
  <si>
    <t>ID Solar</t>
  </si>
  <si>
    <t>WY East Solar</t>
  </si>
  <si>
    <t>WY West Solar</t>
  </si>
  <si>
    <t>Greendirect Wind</t>
  </si>
  <si>
    <t>Greendirect Solar</t>
  </si>
  <si>
    <t>Li-Ion 2hr</t>
  </si>
  <si>
    <t>Li-Ion 4hr</t>
  </si>
  <si>
    <t>Li-Ion 6hr</t>
  </si>
  <si>
    <t>MT PHES</t>
  </si>
  <si>
    <t>WA/OR PHES</t>
  </si>
  <si>
    <t>Wind + Battery</t>
  </si>
  <si>
    <t>Solar + Battery</t>
  </si>
  <si>
    <t>Wind + Solar + Battery</t>
  </si>
  <si>
    <t>PPA</t>
  </si>
  <si>
    <t>DER Solar Ground</t>
  </si>
  <si>
    <t>DER Solar Rooftop</t>
  </si>
  <si>
    <t xml:space="preserve">PSE DER Solar </t>
  </si>
  <si>
    <t>PSE DER Storage</t>
  </si>
  <si>
    <t>DSM DE</t>
  </si>
  <si>
    <t>DSM C&amp;S</t>
  </si>
  <si>
    <t>DSM PV</t>
  </si>
  <si>
    <t>DSM Conservation</t>
  </si>
  <si>
    <t>Annual Revenue Requirement without Emissions ($ Billions)</t>
  </si>
  <si>
    <t>HPP Emissions</t>
  </si>
  <si>
    <t>No Cost Allowances</t>
  </si>
  <si>
    <t>#1414</t>
  </si>
  <si>
    <t>F-HHP Policy</t>
  </si>
  <si>
    <t>#1411</t>
  </si>
  <si>
    <t>H-High Gas Price</t>
  </si>
  <si>
    <t>(with Penalty above CCA FA line)</t>
  </si>
  <si>
    <t>FINAL 01.03.23</t>
  </si>
  <si>
    <t>#1426</t>
  </si>
  <si>
    <t>No Growth Sensitivity - Ceiling Price</t>
  </si>
  <si>
    <t xml:space="preserve">#1413 </t>
  </si>
  <si>
    <t>No Growth Sensitivity - Ceiling Price NO DSR</t>
  </si>
  <si>
    <t>Value of DSR:</t>
  </si>
  <si>
    <t>#1413 No Growth Sensitivity - Ceiling Price Limit RMIX PSG2 to 20</t>
  </si>
  <si>
    <t>Limited Emissions with Floor Price [Cadmus data unadjusted]</t>
  </si>
  <si>
    <t>REF - SCENARIO AS OPTIMIZED DSR, no HHP - No Swarr + green H2</t>
  </si>
  <si>
    <t xml:space="preserve">Sensitivity B - Floor Price </t>
  </si>
  <si>
    <t>Cost Effective DSR</t>
  </si>
  <si>
    <t>Scenario/Sensitivity</t>
  </si>
  <si>
    <t>Winter 2024-2025</t>
  </si>
  <si>
    <t>Winter 2030-2031</t>
  </si>
  <si>
    <t>Winter 2040-2041</t>
  </si>
  <si>
    <t>Winter 2050-2051</t>
  </si>
  <si>
    <t>F Zero Gas Growth</t>
  </si>
  <si>
    <t>RmxPSERNG O1</t>
  </si>
  <si>
    <t>RNG Supply Curve Data</t>
  </si>
  <si>
    <t>Existing RNG</t>
  </si>
  <si>
    <t>G-No Growth Sensitivity (PREFERRED PORTFOLIO)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</si>
</sst>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#,##0.0_);\(#,##0.0\)"/>
    <numFmt numFmtId="167" formatCode="0.0"/>
    <numFmt numFmtId="168" formatCode="_(* #,##0.0_);_(* \(#,##0.0\);_(* &quot;-&quot;??_);_(@_)"/>
    <numFmt numFmtId="169" formatCode="0.000000"/>
    <numFmt numFmtId="170" formatCode="0.0%"/>
    <numFmt numFmtId="171" formatCode="_(* #,##0.0_);_(* \(#,##0.0\);_(* &quot;-&quot;?_);_(@_)"/>
    <numFmt numFmtId="172" formatCode="&quot;$&quot;#,##0.00"/>
    <numFmt numFmtId="173" formatCode="&quot;$&quot;#,##0.00000000_);[Red]\(&quot;$&quot;#,##0.00000000\)"/>
    <numFmt numFmtId="174" formatCode="&quot;$&quot;#,##0.000000_);[Red]\(&quot;$&quot;#,##0.000000\)"/>
    <numFmt numFmtId="175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1" fillId="0" borderId="0">
      <alignment horizontal="left" wrapText="1"/>
    </xf>
  </cellStyleXfs>
  <cellXfs count="421">
    <xf numFmtId="0" fontId="0" fillId="0" borderId="0" xfId="0"/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2" fillId="3" borderId="0" xfId="0" applyFont="1" applyFill="1"/>
    <xf numFmtId="0" fontId="4" fillId="0" borderId="0" xfId="0" applyFont="1" applyFill="1"/>
    <xf numFmtId="0" fontId="5" fillId="5" borderId="0" xfId="0" applyFont="1" applyFill="1" applyAlignment="1">
      <alignment horizontal="left"/>
    </xf>
    <xf numFmtId="0" fontId="6" fillId="0" borderId="0" xfId="0" applyNumberFormat="1" applyFont="1" applyFill="1" applyBorder="1" applyAlignment="1">
      <alignment horizontal="center" wrapText="1"/>
    </xf>
    <xf numFmtId="0" fontId="6" fillId="4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wrapText="1"/>
    </xf>
    <xf numFmtId="0" fontId="6" fillId="4" borderId="4" xfId="0" applyNumberFormat="1" applyFont="1" applyFill="1" applyBorder="1" applyAlignment="1">
      <alignment horizont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4" borderId="4" xfId="0" quotePrefix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8" fillId="8" borderId="10" xfId="0" applyNumberFormat="1" applyFont="1" applyFill="1" applyBorder="1" applyAlignment="1">
      <alignment horizontal="center" vertical="center" wrapText="1"/>
    </xf>
    <xf numFmtId="0" fontId="8" fillId="8" borderId="11" xfId="0" applyNumberFormat="1" applyFont="1" applyFill="1" applyBorder="1" applyAlignment="1">
      <alignment horizontal="center" vertical="center" wrapText="1"/>
    </xf>
    <xf numFmtId="0" fontId="8" fillId="8" borderId="15" xfId="0" applyNumberFormat="1" applyFont="1" applyFill="1" applyBorder="1" applyAlignment="1">
      <alignment horizontal="center" vertical="center" wrapText="1"/>
    </xf>
    <xf numFmtId="0" fontId="8" fillId="8" borderId="16" xfId="0" applyNumberFormat="1" applyFont="1" applyFill="1" applyBorder="1" applyAlignment="1">
      <alignment horizontal="center" vertical="center" wrapText="1"/>
    </xf>
    <xf numFmtId="0" fontId="8" fillId="8" borderId="25" xfId="0" applyNumberFormat="1" applyFont="1" applyFill="1" applyBorder="1" applyAlignment="1">
      <alignment horizontal="center" vertical="center" wrapText="1"/>
    </xf>
    <xf numFmtId="0" fontId="8" fillId="8" borderId="2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12" borderId="29" xfId="0" applyNumberFormat="1" applyFont="1" applyFill="1" applyBorder="1" applyAlignment="1">
      <alignment horizontal="center" vertical="center" wrapText="1"/>
    </xf>
    <xf numFmtId="0" fontId="6" fillId="12" borderId="15" xfId="0" applyNumberFormat="1" applyFont="1" applyFill="1" applyBorder="1" applyAlignment="1">
      <alignment horizontal="center" vertical="center" wrapText="1"/>
    </xf>
    <xf numFmtId="0" fontId="6" fillId="12" borderId="26" xfId="0" applyNumberFormat="1" applyFont="1" applyFill="1" applyBorder="1" applyAlignment="1">
      <alignment horizontal="center" vertical="center" wrapText="1"/>
    </xf>
    <xf numFmtId="0" fontId="8" fillId="8" borderId="24" xfId="0" applyNumberFormat="1" applyFont="1" applyFill="1" applyBorder="1" applyAlignment="1">
      <alignment horizontal="center" vertical="center" wrapText="1"/>
    </xf>
    <xf numFmtId="0" fontId="8" fillId="8" borderId="8" xfId="0" applyNumberFormat="1" applyFont="1" applyFill="1" applyBorder="1" applyAlignment="1">
      <alignment horizontal="center" vertical="center" wrapText="1"/>
    </xf>
    <xf numFmtId="0" fontId="8" fillId="8" borderId="9" xfId="0" applyNumberFormat="1" applyFont="1" applyFill="1" applyBorder="1" applyAlignment="1">
      <alignment horizontal="center" vertical="center" wrapText="1"/>
    </xf>
    <xf numFmtId="0" fontId="8" fillId="8" borderId="6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Continuous"/>
    </xf>
    <xf numFmtId="0" fontId="5" fillId="0" borderId="0" xfId="0" applyNumberFormat="1" applyFont="1" applyFill="1" applyAlignment="1">
      <alignment horizontal="center"/>
    </xf>
    <xf numFmtId="0" fontId="8" fillId="8" borderId="0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quotePrefix="1" applyFont="1" applyFill="1" applyBorder="1" applyAlignment="1">
      <alignment horizontal="center"/>
    </xf>
    <xf numFmtId="0" fontId="6" fillId="13" borderId="24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vertical="center" wrapText="1"/>
    </xf>
    <xf numFmtId="0" fontId="6" fillId="13" borderId="8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wrapText="1"/>
    </xf>
    <xf numFmtId="0" fontId="8" fillId="8" borderId="3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8" borderId="33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12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12" borderId="29" xfId="0" quotePrefix="1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12" fillId="0" borderId="0" xfId="0" applyFont="1"/>
    <xf numFmtId="0" fontId="13" fillId="13" borderId="20" xfId="0" applyNumberFormat="1" applyFont="1" applyFill="1" applyBorder="1" applyAlignment="1">
      <alignment horizontal="center" vertical="center" wrapText="1"/>
    </xf>
    <xf numFmtId="0" fontId="14" fillId="8" borderId="21" xfId="0" applyNumberFormat="1" applyFont="1" applyFill="1" applyBorder="1" applyAlignment="1">
      <alignment horizontal="center" vertical="center" wrapText="1"/>
    </xf>
    <xf numFmtId="0" fontId="5" fillId="15" borderId="0" xfId="0" applyFont="1" applyFill="1"/>
    <xf numFmtId="0" fontId="2" fillId="0" borderId="0" xfId="0" applyFont="1" applyAlignment="1">
      <alignment horizontal="center"/>
    </xf>
    <xf numFmtId="173" fontId="15" fillId="2" borderId="0" xfId="0" applyNumberFormat="1" applyFont="1" applyFill="1"/>
    <xf numFmtId="0" fontId="15" fillId="2" borderId="0" xfId="0" applyFont="1" applyFill="1"/>
    <xf numFmtId="8" fontId="15" fillId="2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73" fontId="15" fillId="0" borderId="0" xfId="0" applyNumberFormat="1" applyFont="1" applyFill="1" applyBorder="1"/>
    <xf numFmtId="0" fontId="15" fillId="0" borderId="0" xfId="0" applyFont="1" applyFill="1" applyBorder="1"/>
    <xf numFmtId="0" fontId="17" fillId="0" borderId="0" xfId="0" applyFont="1" applyFill="1" applyBorder="1" applyAlignment="1">
      <alignment horizontal="right"/>
    </xf>
    <xf numFmtId="173" fontId="17" fillId="0" borderId="0" xfId="0" applyNumberFormat="1" applyFont="1" applyFill="1" applyBorder="1"/>
    <xf numFmtId="0" fontId="17" fillId="0" borderId="0" xfId="0" applyFont="1" applyFill="1" applyBorder="1"/>
    <xf numFmtId="0" fontId="15" fillId="0" borderId="0" xfId="0" applyFont="1" applyAlignment="1">
      <alignment horizontal="right"/>
    </xf>
    <xf numFmtId="0" fontId="2" fillId="0" borderId="5" xfId="0" applyFont="1" applyBorder="1"/>
    <xf numFmtId="0" fontId="2" fillId="0" borderId="27" xfId="0" applyFont="1" applyBorder="1"/>
    <xf numFmtId="0" fontId="2" fillId="0" borderId="37" xfId="0" applyFont="1" applyBorder="1"/>
    <xf numFmtId="0" fontId="2" fillId="0" borderId="2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5" xfId="0" applyFont="1" applyBorder="1" applyAlignment="1">
      <alignment vertical="center"/>
    </xf>
    <xf numFmtId="0" fontId="10" fillId="16" borderId="35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vertical="center"/>
    </xf>
    <xf numFmtId="0" fontId="10" fillId="16" borderId="18" xfId="0" applyFont="1" applyFill="1" applyBorder="1" applyAlignment="1">
      <alignment horizontal="center" vertical="center"/>
    </xf>
    <xf numFmtId="0" fontId="2" fillId="0" borderId="0" xfId="0" applyFont="1"/>
    <xf numFmtId="172" fontId="2" fillId="0" borderId="0" xfId="0" applyNumberFormat="1" applyFont="1"/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72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172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/>
    <xf numFmtId="172" fontId="2" fillId="0" borderId="0" xfId="0" applyNumberFormat="1" applyFont="1" applyBorder="1"/>
    <xf numFmtId="17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44" fontId="18" fillId="0" borderId="0" xfId="2" applyFont="1"/>
    <xf numFmtId="17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center"/>
    </xf>
    <xf numFmtId="44" fontId="2" fillId="0" borderId="0" xfId="2" applyFont="1" applyFill="1" applyBorder="1"/>
    <xf numFmtId="172" fontId="2" fillId="0" borderId="0" xfId="0" applyNumberFormat="1" applyFont="1" applyFill="1" applyBorder="1"/>
    <xf numFmtId="172" fontId="2" fillId="0" borderId="0" xfId="2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175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/>
    <xf numFmtId="173" fontId="2" fillId="0" borderId="0" xfId="0" applyNumberFormat="1" applyFont="1" applyFill="1"/>
    <xf numFmtId="173" fontId="2" fillId="0" borderId="0" xfId="0" applyNumberFormat="1" applyFont="1" applyFill="1" applyBorder="1"/>
    <xf numFmtId="175" fontId="2" fillId="0" borderId="0" xfId="0" applyNumberFormat="1" applyFont="1"/>
    <xf numFmtId="0" fontId="2" fillId="0" borderId="39" xfId="0" applyFont="1" applyBorder="1"/>
    <xf numFmtId="0" fontId="2" fillId="0" borderId="7" xfId="0" applyFont="1" applyBorder="1"/>
    <xf numFmtId="0" fontId="2" fillId="0" borderId="38" xfId="0" applyFont="1" applyBorder="1"/>
    <xf numFmtId="0" fontId="2" fillId="0" borderId="12" xfId="0" applyFont="1" applyBorder="1"/>
    <xf numFmtId="0" fontId="2" fillId="0" borderId="4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9" borderId="5" xfId="0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right"/>
    </xf>
    <xf numFmtId="168" fontId="2" fillId="0" borderId="0" xfId="1" applyNumberFormat="1" applyFont="1"/>
    <xf numFmtId="164" fontId="2" fillId="3" borderId="0" xfId="1" applyNumberFormat="1" applyFont="1" applyFill="1"/>
    <xf numFmtId="0" fontId="2" fillId="3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2" fillId="4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Alignment="1">
      <alignment horizontal="centerContinuous"/>
    </xf>
    <xf numFmtId="0" fontId="19" fillId="5" borderId="0" xfId="0" applyFont="1" applyFill="1" applyAlignment="1">
      <alignment horizontal="center"/>
    </xf>
    <xf numFmtId="0" fontId="2" fillId="5" borderId="0" xfId="0" applyFont="1" applyFill="1"/>
    <xf numFmtId="0" fontId="19" fillId="0" borderId="0" xfId="0" applyFont="1" applyFill="1" applyAlignment="1">
      <alignment horizontal="center"/>
    </xf>
    <xf numFmtId="0" fontId="2" fillId="0" borderId="0" xfId="1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4" xfId="0" applyFont="1" applyBorder="1"/>
    <xf numFmtId="0" fontId="2" fillId="0" borderId="7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167" fontId="2" fillId="0" borderId="0" xfId="0" applyNumberFormat="1" applyFont="1"/>
    <xf numFmtId="165" fontId="2" fillId="6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167" fontId="2" fillId="7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164" fontId="2" fillId="7" borderId="0" xfId="1" applyNumberFormat="1" applyFont="1" applyFill="1" applyAlignment="1">
      <alignment horizontal="center"/>
    </xf>
    <xf numFmtId="166" fontId="2" fillId="7" borderId="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5" xfId="0" applyNumberFormat="1" applyFont="1" applyBorder="1"/>
    <xf numFmtId="0" fontId="2" fillId="12" borderId="5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2" fillId="0" borderId="0" xfId="1" applyNumberFormat="1" applyFont="1" applyAlignment="1">
      <alignment horizontal="center"/>
    </xf>
    <xf numFmtId="9" fontId="2" fillId="0" borderId="0" xfId="3" applyFont="1"/>
    <xf numFmtId="171" fontId="2" fillId="0" borderId="0" xfId="0" applyNumberFormat="1" applyFont="1"/>
    <xf numFmtId="170" fontId="2" fillId="0" borderId="0" xfId="3" applyNumberFormat="1" applyFont="1"/>
    <xf numFmtId="3" fontId="2" fillId="10" borderId="0" xfId="0" applyNumberFormat="1" applyFont="1" applyFill="1" applyBorder="1" applyAlignment="1">
      <alignment horizontal="center"/>
    </xf>
    <xf numFmtId="14" fontId="2" fillId="0" borderId="0" xfId="0" applyNumberFormat="1" applyFont="1"/>
    <xf numFmtId="3" fontId="2" fillId="0" borderId="0" xfId="0" applyNumberFormat="1" applyFont="1"/>
    <xf numFmtId="165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64" fontId="2" fillId="0" borderId="0" xfId="1" applyNumberFormat="1" applyFont="1" applyFill="1"/>
    <xf numFmtId="164" fontId="2" fillId="0" borderId="0" xfId="1" applyNumberFormat="1" applyFont="1"/>
    <xf numFmtId="44" fontId="2" fillId="0" borderId="0" xfId="2" applyFont="1"/>
    <xf numFmtId="9" fontId="2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67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2" fontId="6" fillId="0" borderId="7" xfId="1" applyNumberFormat="1" applyFont="1" applyBorder="1" applyAlignment="1">
      <alignment horizontal="center" vertical="center"/>
    </xf>
    <xf numFmtId="2" fontId="6" fillId="0" borderId="30" xfId="1" applyNumberFormat="1" applyFont="1" applyBorder="1" applyAlignment="1">
      <alignment horizontal="center" vertical="center"/>
    </xf>
    <xf numFmtId="43" fontId="2" fillId="0" borderId="0" xfId="0" applyNumberFormat="1" applyFont="1"/>
    <xf numFmtId="1" fontId="2" fillId="0" borderId="0" xfId="0" applyNumberFormat="1" applyFont="1" applyFill="1"/>
    <xf numFmtId="2" fontId="2" fillId="12" borderId="5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2" fillId="0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20" fillId="17" borderId="5" xfId="0" applyFont="1" applyFill="1" applyBorder="1" applyAlignment="1">
      <alignment horizontal="center" wrapText="1"/>
    </xf>
    <xf numFmtId="0" fontId="22" fillId="0" borderId="5" xfId="2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right" vertical="center" indent="1"/>
    </xf>
    <xf numFmtId="0" fontId="8" fillId="17" borderId="5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24" fillId="19" borderId="5" xfId="0" applyFont="1" applyFill="1" applyBorder="1" applyAlignment="1">
      <alignment horizontal="center"/>
    </xf>
    <xf numFmtId="1" fontId="22" fillId="20" borderId="5" xfId="0" applyNumberFormat="1" applyFont="1" applyFill="1" applyBorder="1" applyAlignment="1">
      <alignment horizontal="right"/>
    </xf>
    <xf numFmtId="1" fontId="22" fillId="19" borderId="5" xfId="0" applyNumberFormat="1" applyFont="1" applyFill="1" applyBorder="1" applyAlignment="1">
      <alignment horizontal="right"/>
    </xf>
    <xf numFmtId="0" fontId="24" fillId="0" borderId="5" xfId="0" applyFont="1" applyBorder="1" applyAlignment="1">
      <alignment horizontal="center"/>
    </xf>
    <xf numFmtId="1" fontId="22" fillId="21" borderId="5" xfId="0" applyNumberFormat="1" applyFont="1" applyFill="1" applyBorder="1" applyAlignment="1">
      <alignment horizontal="right"/>
    </xf>
    <xf numFmtId="1" fontId="22" fillId="0" borderId="5" xfId="0" applyNumberFormat="1" applyFont="1" applyBorder="1" applyAlignment="1">
      <alignment horizontal="right"/>
    </xf>
    <xf numFmtId="0" fontId="23" fillId="0" borderId="0" xfId="0" applyFont="1" applyBorder="1"/>
    <xf numFmtId="0" fontId="22" fillId="0" borderId="0" xfId="0" applyFont="1" applyBorder="1"/>
    <xf numFmtId="0" fontId="6" fillId="0" borderId="5" xfId="0" applyFont="1" applyBorder="1" applyAlignment="1">
      <alignment horizontal="left" indent="1"/>
    </xf>
    <xf numFmtId="0" fontId="4" fillId="0" borderId="0" xfId="0" applyFont="1"/>
    <xf numFmtId="0" fontId="22" fillId="0" borderId="0" xfId="0" applyFont="1"/>
    <xf numFmtId="172" fontId="22" fillId="0" borderId="5" xfId="2" applyNumberFormat="1" applyFont="1" applyFill="1" applyBorder="1" applyAlignment="1">
      <alignment horizontal="right"/>
    </xf>
    <xf numFmtId="0" fontId="25" fillId="0" borderId="0" xfId="0" applyFont="1"/>
    <xf numFmtId="0" fontId="24" fillId="0" borderId="0" xfId="0" applyFont="1" applyBorder="1" applyAlignment="1">
      <alignment horizontal="center"/>
    </xf>
    <xf numFmtId="1" fontId="22" fillId="21" borderId="0" xfId="0" applyNumberFormat="1" applyFont="1" applyFill="1" applyBorder="1" applyAlignment="1">
      <alignment horizontal="right"/>
    </xf>
    <xf numFmtId="1" fontId="22" fillId="0" borderId="0" xfId="0" applyNumberFormat="1" applyFont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right"/>
    </xf>
    <xf numFmtId="0" fontId="26" fillId="0" borderId="27" xfId="0" applyFont="1" applyBorder="1"/>
    <xf numFmtId="0" fontId="23" fillId="3" borderId="41" xfId="0" applyFont="1" applyFill="1" applyBorder="1"/>
    <xf numFmtId="0" fontId="22" fillId="3" borderId="41" xfId="0" applyFont="1" applyFill="1" applyBorder="1"/>
    <xf numFmtId="0" fontId="22" fillId="3" borderId="37" xfId="0" applyFont="1" applyFill="1" applyBorder="1"/>
    <xf numFmtId="0" fontId="20" fillId="17" borderId="7" xfId="0" applyFont="1" applyFill="1" applyBorder="1" applyAlignment="1">
      <alignment horizontal="center" wrapText="1"/>
    </xf>
    <xf numFmtId="0" fontId="26" fillId="0" borderId="0" xfId="0" applyFont="1" applyBorder="1"/>
    <xf numFmtId="0" fontId="23" fillId="3" borderId="0" xfId="0" applyFont="1" applyFill="1" applyBorder="1"/>
    <xf numFmtId="0" fontId="22" fillId="3" borderId="0" xfId="0" applyFont="1" applyFill="1" applyBorder="1"/>
    <xf numFmtId="0" fontId="6" fillId="0" borderId="0" xfId="0" applyFont="1" applyBorder="1" applyAlignment="1">
      <alignment horizontal="left" indent="1"/>
    </xf>
    <xf numFmtId="4" fontId="11" fillId="0" borderId="0" xfId="0" applyNumberFormat="1" applyFont="1" applyBorder="1"/>
    <xf numFmtId="0" fontId="22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22" fillId="0" borderId="0" xfId="2" applyNumberFormat="1" applyFont="1" applyFill="1" applyBorder="1" applyAlignment="1">
      <alignment horizontal="left"/>
    </xf>
    <xf numFmtId="172" fontId="22" fillId="0" borderId="0" xfId="2" applyNumberFormat="1" applyFont="1" applyFill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26" fillId="0" borderId="0" xfId="0" applyFont="1" applyFill="1" applyBorder="1"/>
    <xf numFmtId="0" fontId="10" fillId="17" borderId="0" xfId="0" applyFont="1" applyFill="1" applyAlignment="1">
      <alignment wrapText="1"/>
    </xf>
    <xf numFmtId="0" fontId="27" fillId="14" borderId="0" xfId="0" applyFont="1" applyFill="1" applyAlignment="1">
      <alignment wrapText="1"/>
    </xf>
    <xf numFmtId="0" fontId="10" fillId="17" borderId="5" xfId="0" applyFont="1" applyFill="1" applyBorder="1" applyAlignment="1">
      <alignment wrapText="1"/>
    </xf>
    <xf numFmtId="0" fontId="27" fillId="14" borderId="5" xfId="0" applyFont="1" applyFill="1" applyBorder="1" applyAlignment="1">
      <alignment wrapText="1"/>
    </xf>
    <xf numFmtId="0" fontId="2" fillId="14" borderId="0" xfId="0" applyFont="1" applyFill="1" applyAlignment="1">
      <alignment wrapText="1"/>
    </xf>
    <xf numFmtId="0" fontId="2" fillId="14" borderId="5" xfId="0" applyFont="1" applyFill="1" applyBorder="1" applyAlignment="1">
      <alignment wrapText="1"/>
    </xf>
    <xf numFmtId="0" fontId="27" fillId="0" borderId="5" xfId="0" applyFont="1" applyFill="1" applyBorder="1" applyAlignment="1">
      <alignment wrapText="1"/>
    </xf>
    <xf numFmtId="0" fontId="8" fillId="17" borderId="5" xfId="0" applyFont="1" applyFill="1" applyBorder="1" applyAlignment="1">
      <alignment horizontal="left" wrapText="1"/>
    </xf>
    <xf numFmtId="1" fontId="8" fillId="17" borderId="5" xfId="0" applyNumberFormat="1" applyFont="1" applyFill="1" applyBorder="1" applyAlignment="1">
      <alignment horizontal="right"/>
    </xf>
    <xf numFmtId="1" fontId="8" fillId="17" borderId="27" xfId="0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left" wrapText="1"/>
    </xf>
    <xf numFmtId="2" fontId="23" fillId="0" borderId="5" xfId="0" applyNumberFormat="1" applyFont="1" applyBorder="1" applyAlignment="1">
      <alignment horizontal="right"/>
    </xf>
    <xf numFmtId="2" fontId="23" fillId="0" borderId="27" xfId="0" applyNumberFormat="1" applyFont="1" applyBorder="1" applyAlignment="1">
      <alignment horizontal="right"/>
    </xf>
    <xf numFmtId="0" fontId="6" fillId="0" borderId="5" xfId="0" applyFont="1" applyFill="1" applyBorder="1" applyAlignment="1">
      <alignment horizontal="left" wrapText="1"/>
    </xf>
    <xf numFmtId="2" fontId="6" fillId="0" borderId="5" xfId="0" applyNumberFormat="1" applyFont="1" applyFill="1" applyBorder="1" applyAlignment="1">
      <alignment horizontal="right" wrapText="1"/>
    </xf>
    <xf numFmtId="2" fontId="6" fillId="0" borderId="5" xfId="0" applyNumberFormat="1" applyFont="1" applyFill="1" applyBorder="1" applyAlignment="1">
      <alignment horizontal="right"/>
    </xf>
    <xf numFmtId="2" fontId="6" fillId="0" borderId="27" xfId="0" applyNumberFormat="1" applyFont="1" applyFill="1" applyBorder="1" applyAlignment="1">
      <alignment horizontal="right"/>
    </xf>
    <xf numFmtId="0" fontId="23" fillId="0" borderId="5" xfId="2" applyNumberFormat="1" applyFont="1" applyFill="1" applyBorder="1" applyAlignment="1">
      <alignment horizontal="left" wrapText="1"/>
    </xf>
    <xf numFmtId="2" fontId="23" fillId="0" borderId="5" xfId="2" applyNumberFormat="1" applyFont="1" applyFill="1" applyBorder="1" applyAlignment="1">
      <alignment horizontal="right"/>
    </xf>
    <xf numFmtId="0" fontId="28" fillId="17" borderId="5" xfId="0" applyFont="1" applyFill="1" applyBorder="1"/>
    <xf numFmtId="0" fontId="8" fillId="17" borderId="5" xfId="0" applyFont="1" applyFill="1" applyBorder="1" applyAlignment="1">
      <alignment horizontal="center"/>
    </xf>
    <xf numFmtId="4" fontId="6" fillId="0" borderId="5" xfId="0" applyNumberFormat="1" applyFont="1" applyBorder="1"/>
    <xf numFmtId="0" fontId="5" fillId="15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8" fontId="15" fillId="0" borderId="0" xfId="0" applyNumberFormat="1" applyFont="1" applyFill="1"/>
    <xf numFmtId="0" fontId="15" fillId="0" borderId="0" xfId="0" applyFont="1" applyFill="1"/>
    <xf numFmtId="173" fontId="15" fillId="0" borderId="0" xfId="0" applyNumberFormat="1" applyFont="1" applyFill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72" fontId="0" fillId="0" borderId="5" xfId="0" applyNumberFormat="1" applyBorder="1"/>
    <xf numFmtId="1" fontId="0" fillId="0" borderId="5" xfId="0" applyNumberFormat="1" applyBorder="1" applyAlignment="1">
      <alignment horizontal="center"/>
    </xf>
    <xf numFmtId="44" fontId="0" fillId="0" borderId="5" xfId="2" applyFont="1" applyBorder="1"/>
    <xf numFmtId="0" fontId="5" fillId="1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right"/>
    </xf>
    <xf numFmtId="173" fontId="17" fillId="0" borderId="0" xfId="0" applyNumberFormat="1" applyFont="1"/>
    <xf numFmtId="0" fontId="17" fillId="0" borderId="0" xfId="0" applyFont="1"/>
    <xf numFmtId="172" fontId="0" fillId="0" borderId="0" xfId="0" applyNumberFormat="1"/>
    <xf numFmtId="0" fontId="0" fillId="0" borderId="37" xfId="0" applyBorder="1" applyAlignment="1">
      <alignment horizontal="center" wrapText="1"/>
    </xf>
    <xf numFmtId="172" fontId="0" fillId="0" borderId="5" xfId="0" applyNumberFormat="1" applyBorder="1" applyAlignment="1">
      <alignment wrapText="1"/>
    </xf>
    <xf numFmtId="0" fontId="0" fillId="0" borderId="37" xfId="0" applyBorder="1"/>
    <xf numFmtId="168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0" fillId="0" borderId="0" xfId="0" applyFill="1"/>
    <xf numFmtId="0" fontId="30" fillId="0" borderId="0" xfId="0" applyFont="1" applyAlignment="1">
      <alignment horizontal="center"/>
    </xf>
    <xf numFmtId="0" fontId="0" fillId="4" borderId="0" xfId="0" applyFill="1"/>
    <xf numFmtId="0" fontId="0" fillId="0" borderId="0" xfId="0" applyFill="1" applyAlignment="1">
      <alignment horizontal="centerContinuous"/>
    </xf>
    <xf numFmtId="0" fontId="0" fillId="0" borderId="0" xfId="0" applyAlignment="1">
      <alignment horizontal="centerContinuous"/>
    </xf>
    <xf numFmtId="0" fontId="30" fillId="5" borderId="0" xfId="0" applyFont="1" applyFill="1" applyAlignment="1">
      <alignment horizontal="center"/>
    </xf>
    <xf numFmtId="0" fontId="0" fillId="5" borderId="0" xfId="0" applyFill="1"/>
    <xf numFmtId="0" fontId="0" fillId="0" borderId="4" xfId="0" applyBorder="1"/>
    <xf numFmtId="167" fontId="0" fillId="0" borderId="0" xfId="0" applyNumberFormat="1"/>
    <xf numFmtId="165" fontId="0" fillId="6" borderId="0" xfId="0" applyNumberFormat="1" applyFill="1" applyBorder="1" applyAlignment="1">
      <alignment horizontal="center"/>
    </xf>
    <xf numFmtId="0" fontId="0" fillId="6" borderId="0" xfId="0" applyNumberFormat="1" applyFill="1" applyBorder="1" applyAlignment="1">
      <alignment horizontal="center"/>
    </xf>
    <xf numFmtId="167" fontId="0" fillId="7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7" fontId="0" fillId="0" borderId="0" xfId="0" applyNumberForma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1" applyNumberFormat="1" applyFont="1" applyFill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" fontId="0" fillId="9" borderId="5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0" borderId="0" xfId="0" applyFill="1" applyBorder="1"/>
    <xf numFmtId="3" fontId="0" fillId="10" borderId="0" xfId="0" applyNumberFormat="1" applyFill="1" applyBorder="1" applyAlignment="1">
      <alignment horizontal="center"/>
    </xf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/>
    <xf numFmtId="44" fontId="0" fillId="0" borderId="0" xfId="2" applyFont="1"/>
    <xf numFmtId="0" fontId="29" fillId="0" borderId="0" xfId="0" applyFont="1" applyFill="1" applyBorder="1" applyAlignment="1">
      <alignment horizontal="center"/>
    </xf>
    <xf numFmtId="0" fontId="29" fillId="0" borderId="0" xfId="0" quotePrefix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3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textRotation="90"/>
    </xf>
    <xf numFmtId="0" fontId="3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textRotation="90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31" xfId="0" applyFont="1" applyBorder="1" applyAlignment="1">
      <alignment vertical="center" wrapText="1"/>
    </xf>
    <xf numFmtId="0" fontId="0" fillId="0" borderId="27" xfId="0" applyBorder="1"/>
    <xf numFmtId="1" fontId="31" fillId="0" borderId="0" xfId="0" applyNumberFormat="1" applyFont="1" applyAlignment="1">
      <alignment horizontal="center"/>
    </xf>
    <xf numFmtId="0" fontId="31" fillId="14" borderId="31" xfId="0" applyFont="1" applyFill="1" applyBorder="1" applyAlignment="1">
      <alignment vertical="center" wrapText="1"/>
    </xf>
    <xf numFmtId="0" fontId="0" fillId="14" borderId="36" xfId="0" applyFill="1" applyBorder="1"/>
    <xf numFmtId="1" fontId="0" fillId="14" borderId="7" xfId="0" applyNumberFormat="1" applyFill="1" applyBorder="1" applyAlignment="1">
      <alignment horizontal="center"/>
    </xf>
    <xf numFmtId="0" fontId="0" fillId="14" borderId="0" xfId="0" applyFill="1"/>
    <xf numFmtId="0" fontId="31" fillId="14" borderId="0" xfId="0" applyFont="1" applyFill="1"/>
    <xf numFmtId="1" fontId="31" fillId="14" borderId="0" xfId="0" applyNumberFormat="1" applyFont="1" applyFill="1" applyAlignment="1">
      <alignment horizontal="center"/>
    </xf>
    <xf numFmtId="0" fontId="0" fillId="14" borderId="27" xfId="0" applyFill="1" applyBorder="1"/>
    <xf numFmtId="0" fontId="0" fillId="14" borderId="0" xfId="0" applyFill="1" applyBorder="1"/>
    <xf numFmtId="0" fontId="3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textRotation="90"/>
    </xf>
    <xf numFmtId="0" fontId="31" fillId="0" borderId="5" xfId="0" applyFont="1" applyBorder="1" applyAlignment="1">
      <alignment horizontal="center" wrapText="1"/>
    </xf>
    <xf numFmtId="0" fontId="3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9" xfId="0" applyFont="1" applyBorder="1" applyAlignment="1">
      <alignment horizontal="center"/>
    </xf>
    <xf numFmtId="0" fontId="32" fillId="0" borderId="20" xfId="0" applyFont="1" applyBorder="1"/>
    <xf numFmtId="0" fontId="32" fillId="0" borderId="20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1" fillId="0" borderId="35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5" xfId="0" applyFont="1" applyBorder="1"/>
    <xf numFmtId="0" fontId="32" fillId="0" borderId="5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5" borderId="17" xfId="0" applyFont="1" applyFill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13" xfId="0" applyFont="1" applyBorder="1"/>
    <xf numFmtId="0" fontId="32" fillId="0" borderId="13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5" borderId="18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1" fillId="0" borderId="5" xfId="0" applyFont="1" applyBorder="1" applyAlignment="1">
      <alignment vertical="center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20" xfId="0" applyFont="1" applyBorder="1" applyAlignment="1">
      <alignment vertical="center"/>
    </xf>
    <xf numFmtId="0" fontId="31" fillId="0" borderId="5" xfId="0" applyFont="1" applyBorder="1" applyAlignment="1">
      <alignment horizontal="center"/>
    </xf>
    <xf numFmtId="2" fontId="31" fillId="0" borderId="5" xfId="0" applyNumberFormat="1" applyFont="1" applyFill="1" applyBorder="1" applyAlignment="1">
      <alignment horizontal="center"/>
    </xf>
    <xf numFmtId="0" fontId="32" fillId="0" borderId="22" xfId="0" applyFont="1" applyFill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44" xfId="0" applyFont="1" applyBorder="1" applyAlignment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13" fillId="13" borderId="46" xfId="0" applyNumberFormat="1" applyFont="1" applyFill="1" applyBorder="1" applyAlignment="1">
      <alignment horizontal="center" vertical="center" wrapText="1"/>
    </xf>
    <xf numFmtId="0" fontId="14" fillId="8" borderId="34" xfId="0" applyNumberFormat="1" applyFont="1" applyFill="1" applyBorder="1" applyAlignment="1">
      <alignment horizontal="center" vertical="center" wrapText="1"/>
    </xf>
    <xf numFmtId="0" fontId="33" fillId="21" borderId="5" xfId="0" applyFont="1" applyFill="1" applyBorder="1" applyAlignment="1">
      <alignment horizontal="center" wrapText="1"/>
    </xf>
    <xf numFmtId="0" fontId="31" fillId="0" borderId="7" xfId="0" applyFont="1" applyFill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/>
    </xf>
    <xf numFmtId="2" fontId="31" fillId="0" borderId="27" xfId="0" applyNumberFormat="1" applyFont="1" applyBorder="1" applyAlignment="1">
      <alignment horizontal="center"/>
    </xf>
    <xf numFmtId="2" fontId="31" fillId="21" borderId="5" xfId="0" applyNumberFormat="1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 vertical="center"/>
    </xf>
    <xf numFmtId="2" fontId="0" fillId="0" borderId="0" xfId="0" applyNumberFormat="1"/>
    <xf numFmtId="0" fontId="31" fillId="0" borderId="0" xfId="0" applyFont="1" applyFill="1"/>
    <xf numFmtId="0" fontId="31" fillId="0" borderId="0" xfId="0" applyFont="1" applyBorder="1"/>
    <xf numFmtId="2" fontId="3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42" xfId="0" applyFont="1" applyBorder="1" applyAlignment="1">
      <alignment horizontal="center" vertical="center" textRotation="90"/>
    </xf>
    <xf numFmtId="0" fontId="16" fillId="0" borderId="0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 2" xfId="4"/>
    <cellStyle name="Percent" xfId="3" builtinId="5"/>
  </cellStyles>
  <dxfs count="7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colors>
    <mruColors>
      <color rgb="FFF5F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'Summary of Emissions'!$A$2:$B$2</c:f>
              <c:strCache>
                <c:ptCount val="2"/>
                <c:pt idx="1">
                  <c:v>Reference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Emissions'!$C$2:$AC$2</c:f>
              <c:numCache>
                <c:formatCode>General</c:formatCode>
                <c:ptCount val="27"/>
                <c:pt idx="0">
                  <c:v>5535516.7227719398</c:v>
                </c:pt>
                <c:pt idx="1">
                  <c:v>5471919.5440828074</c:v>
                </c:pt>
                <c:pt idx="2">
                  <c:v>5511962.0471534422</c:v>
                </c:pt>
                <c:pt idx="3">
                  <c:v>5483091.9728131332</c:v>
                </c:pt>
                <c:pt idx="4">
                  <c:v>5384187.4149621092</c:v>
                </c:pt>
                <c:pt idx="5">
                  <c:v>5324081.9450652255</c:v>
                </c:pt>
                <c:pt idx="6">
                  <c:v>5210269.6175668808</c:v>
                </c:pt>
                <c:pt idx="7">
                  <c:v>5196362.6800600383</c:v>
                </c:pt>
                <c:pt idx="8">
                  <c:v>5091268.0843035663</c:v>
                </c:pt>
                <c:pt idx="9">
                  <c:v>4994330.0835691681</c:v>
                </c:pt>
                <c:pt idx="10">
                  <c:v>4973617.1431324985</c:v>
                </c:pt>
                <c:pt idx="11">
                  <c:v>4963785.0527114244</c:v>
                </c:pt>
                <c:pt idx="12">
                  <c:v>4984489.125205812</c:v>
                </c:pt>
                <c:pt idx="13">
                  <c:v>4945861.6259714952</c:v>
                </c:pt>
                <c:pt idx="14">
                  <c:v>4947333.8022227241</c:v>
                </c:pt>
                <c:pt idx="15">
                  <c:v>4953668.9195767036</c:v>
                </c:pt>
                <c:pt idx="16">
                  <c:v>4974135.6977601657</c:v>
                </c:pt>
                <c:pt idx="17">
                  <c:v>4947029.1537230704</c:v>
                </c:pt>
                <c:pt idx="18">
                  <c:v>4918070.3664331585</c:v>
                </c:pt>
                <c:pt idx="19">
                  <c:v>4962976.282814322</c:v>
                </c:pt>
                <c:pt idx="20">
                  <c:v>4970609.584571314</c:v>
                </c:pt>
                <c:pt idx="21">
                  <c:v>4947514.7887115628</c:v>
                </c:pt>
                <c:pt idx="22">
                  <c:v>4959818.3474730998</c:v>
                </c:pt>
                <c:pt idx="23">
                  <c:v>4969480.4127278766</c:v>
                </c:pt>
                <c:pt idx="24">
                  <c:v>5000646.6106609683</c:v>
                </c:pt>
                <c:pt idx="25">
                  <c:v>4996752.914675287</c:v>
                </c:pt>
                <c:pt idx="26">
                  <c:v>5008726.2597033726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C-453D-8CE9-171FB52F9E7D}"/>
            </c:ext>
          </c:extLst>
        </c:ser>
        <c:ser>
          <c:idx val="1"/>
          <c:order val="1"/>
          <c:tx>
            <c:strRef>
              <c:f>'Summary of Emissions'!$A$3:$B$3</c:f>
              <c:strCache>
                <c:ptCount val="2"/>
                <c:pt idx="1">
                  <c:v>Electrification Scenario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Emissions'!$C$3:$AC$3</c:f>
              <c:numCache>
                <c:formatCode>General</c:formatCode>
                <c:ptCount val="27"/>
                <c:pt idx="0">
                  <c:v>5454827.3366805157</c:v>
                </c:pt>
                <c:pt idx="1">
                  <c:v>5264165.5898658605</c:v>
                </c:pt>
                <c:pt idx="2">
                  <c:v>5215516.4879141171</c:v>
                </c:pt>
                <c:pt idx="3">
                  <c:v>5064241.9564454835</c:v>
                </c:pt>
                <c:pt idx="4">
                  <c:v>4817156.0611631013</c:v>
                </c:pt>
                <c:pt idx="5">
                  <c:v>4605920.6418369394</c:v>
                </c:pt>
                <c:pt idx="6">
                  <c:v>4322219.9806052344</c:v>
                </c:pt>
                <c:pt idx="7">
                  <c:v>4107836.9232157106</c:v>
                </c:pt>
                <c:pt idx="8">
                  <c:v>3797773.6887878729</c:v>
                </c:pt>
                <c:pt idx="9">
                  <c:v>3484140.9159816597</c:v>
                </c:pt>
                <c:pt idx="10">
                  <c:v>3246152.9139621826</c:v>
                </c:pt>
                <c:pt idx="11">
                  <c:v>3015868.0329712098</c:v>
                </c:pt>
                <c:pt idx="12">
                  <c:v>2823824.1570603391</c:v>
                </c:pt>
                <c:pt idx="13">
                  <c:v>2560429.9045333546</c:v>
                </c:pt>
                <c:pt idx="14">
                  <c:v>2349375.3939805049</c:v>
                </c:pt>
                <c:pt idx="15">
                  <c:v>2143507.789246452</c:v>
                </c:pt>
                <c:pt idx="16">
                  <c:v>1969407.4416319754</c:v>
                </c:pt>
                <c:pt idx="17">
                  <c:v>1756495.0184972235</c:v>
                </c:pt>
                <c:pt idx="18">
                  <c:v>1574511.1921662127</c:v>
                </c:pt>
                <c:pt idx="19">
                  <c:v>1466843.7754958507</c:v>
                </c:pt>
                <c:pt idx="20">
                  <c:v>1314486.5812265074</c:v>
                </c:pt>
                <c:pt idx="21">
                  <c:v>1174335.4789590652</c:v>
                </c:pt>
                <c:pt idx="22">
                  <c:v>1083349.6472367756</c:v>
                </c:pt>
                <c:pt idx="23">
                  <c:v>1009944.8328364836</c:v>
                </c:pt>
                <c:pt idx="24">
                  <c:v>952803.35750562674</c:v>
                </c:pt>
                <c:pt idx="25">
                  <c:v>884374.12520050793</c:v>
                </c:pt>
                <c:pt idx="26">
                  <c:v>824143.44187889621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C-453D-8CE9-171FB52F9E7D}"/>
            </c:ext>
          </c:extLst>
        </c:ser>
        <c:ser>
          <c:idx val="2"/>
          <c:order val="2"/>
          <c:tx>
            <c:strRef>
              <c:f>'Summary of Emissions'!$A$4:$B$4</c:f>
              <c:strCache>
                <c:ptCount val="2"/>
                <c:pt idx="1">
                  <c:v>Sensitivity A: Ceiling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Emissions'!$C$4:$AC$4</c:f>
              <c:numCache>
                <c:formatCode>General</c:formatCode>
                <c:ptCount val="27"/>
                <c:pt idx="0">
                  <c:v>5478296.975317237</c:v>
                </c:pt>
                <c:pt idx="1">
                  <c:v>5351893.2729056263</c:v>
                </c:pt>
                <c:pt idx="2">
                  <c:v>5380628.5511748744</c:v>
                </c:pt>
                <c:pt idx="3">
                  <c:v>5325589.7256967202</c:v>
                </c:pt>
                <c:pt idx="4">
                  <c:v>5195807.2113270704</c:v>
                </c:pt>
                <c:pt idx="5">
                  <c:v>5121030.7684007622</c:v>
                </c:pt>
                <c:pt idx="6">
                  <c:v>4994816.199062313</c:v>
                </c:pt>
                <c:pt idx="7">
                  <c:v>4962255.0184474401</c:v>
                </c:pt>
                <c:pt idx="8">
                  <c:v>4846436.8858564422</c:v>
                </c:pt>
                <c:pt idx="9">
                  <c:v>4736292.2264713859</c:v>
                </c:pt>
                <c:pt idx="10">
                  <c:v>4710439.4686976317</c:v>
                </c:pt>
                <c:pt idx="11">
                  <c:v>4691302.2866059914</c:v>
                </c:pt>
                <c:pt idx="12">
                  <c:v>4713626.273628681</c:v>
                </c:pt>
                <c:pt idx="13">
                  <c:v>4662257.0575305074</c:v>
                </c:pt>
                <c:pt idx="14">
                  <c:v>4650752.5680511473</c:v>
                </c:pt>
                <c:pt idx="15">
                  <c:v>4635599.7870203983</c:v>
                </c:pt>
                <c:pt idx="16">
                  <c:v>4646760.905629063</c:v>
                </c:pt>
                <c:pt idx="17">
                  <c:v>4604592.7264419645</c:v>
                </c:pt>
                <c:pt idx="18">
                  <c:v>4567381.9101951411</c:v>
                </c:pt>
                <c:pt idx="19">
                  <c:v>4604001.6837771107</c:v>
                </c:pt>
                <c:pt idx="20">
                  <c:v>4602656.0799261043</c:v>
                </c:pt>
                <c:pt idx="21">
                  <c:v>4579370.7677606083</c:v>
                </c:pt>
                <c:pt idx="22">
                  <c:v>4588140.9178863373</c:v>
                </c:pt>
                <c:pt idx="23">
                  <c:v>4609671.5257117832</c:v>
                </c:pt>
                <c:pt idx="24">
                  <c:v>4637160.3700353876</c:v>
                </c:pt>
                <c:pt idx="25">
                  <c:v>4643473.053207133</c:v>
                </c:pt>
                <c:pt idx="26">
                  <c:v>4649338.5763895689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C-453D-8CE9-171FB52F9E7D}"/>
            </c:ext>
          </c:extLst>
        </c:ser>
        <c:ser>
          <c:idx val="3"/>
          <c:order val="3"/>
          <c:tx>
            <c:strRef>
              <c:f>'Summary of Emissions'!$A$5:$B$5</c:f>
              <c:strCache>
                <c:ptCount val="2"/>
                <c:pt idx="1">
                  <c:v>Sensitivity B: Floor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Emissions'!$C$5:$AC$5</c:f>
              <c:numCache>
                <c:formatCode>General</c:formatCode>
                <c:ptCount val="27"/>
                <c:pt idx="0">
                  <c:v>5537450.7393011814</c:v>
                </c:pt>
                <c:pt idx="1">
                  <c:v>5487572.8919703458</c:v>
                </c:pt>
                <c:pt idx="2">
                  <c:v>5527477.2211486027</c:v>
                </c:pt>
                <c:pt idx="3">
                  <c:v>5498047.9985542027</c:v>
                </c:pt>
                <c:pt idx="4">
                  <c:v>5390261.4135394963</c:v>
                </c:pt>
                <c:pt idx="5">
                  <c:v>5334102.5182317188</c:v>
                </c:pt>
                <c:pt idx="6">
                  <c:v>5212157.5843873201</c:v>
                </c:pt>
                <c:pt idx="7">
                  <c:v>5197123.5869733915</c:v>
                </c:pt>
                <c:pt idx="8">
                  <c:v>5085717.4118923042</c:v>
                </c:pt>
                <c:pt idx="9">
                  <c:v>4990460.3354174243</c:v>
                </c:pt>
                <c:pt idx="10">
                  <c:v>4967849.7915739017</c:v>
                </c:pt>
                <c:pt idx="11">
                  <c:v>4955737.7532332307</c:v>
                </c:pt>
                <c:pt idx="12">
                  <c:v>4975642.928298803</c:v>
                </c:pt>
                <c:pt idx="13">
                  <c:v>4932515.877111488</c:v>
                </c:pt>
                <c:pt idx="14">
                  <c:v>4919385.2218285808</c:v>
                </c:pt>
                <c:pt idx="15">
                  <c:v>4913144.3942999281</c:v>
                </c:pt>
                <c:pt idx="16">
                  <c:v>4923220.6457344713</c:v>
                </c:pt>
                <c:pt idx="17">
                  <c:v>4890439.7364757061</c:v>
                </c:pt>
                <c:pt idx="18">
                  <c:v>4852055.3527900586</c:v>
                </c:pt>
                <c:pt idx="19">
                  <c:v>4892741.4257315444</c:v>
                </c:pt>
                <c:pt idx="20">
                  <c:v>4896051.2816240368</c:v>
                </c:pt>
                <c:pt idx="21">
                  <c:v>4873763.6160373064</c:v>
                </c:pt>
                <c:pt idx="22">
                  <c:v>4884227.781904689</c:v>
                </c:pt>
                <c:pt idx="23">
                  <c:v>4892366.1406868491</c:v>
                </c:pt>
                <c:pt idx="24">
                  <c:v>4923240.9302732898</c:v>
                </c:pt>
                <c:pt idx="25">
                  <c:v>4923168.6437012786</c:v>
                </c:pt>
                <c:pt idx="26">
                  <c:v>4933769.4995458275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9C-453D-8CE9-171FB52F9E7D}"/>
            </c:ext>
          </c:extLst>
        </c:ser>
        <c:ser>
          <c:idx val="4"/>
          <c:order val="4"/>
          <c:tx>
            <c:strRef>
              <c:f>'Summary of Emissions'!$A$6:$B$6</c:f>
              <c:strCache>
                <c:ptCount val="2"/>
                <c:pt idx="1">
                  <c:v>Sensitivity C: Limited Emissions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Emissions'!$C$6:$AC$6</c:f>
              <c:numCache>
                <c:formatCode>General</c:formatCode>
                <c:ptCount val="27"/>
                <c:pt idx="0">
                  <c:v>5466726.7382420199</c:v>
                </c:pt>
                <c:pt idx="1">
                  <c:v>5299182.4442356098</c:v>
                </c:pt>
                <c:pt idx="2">
                  <c:v>5286890.1117548235</c:v>
                </c:pt>
                <c:pt idx="3">
                  <c:v>5183043.87869462</c:v>
                </c:pt>
                <c:pt idx="4">
                  <c:v>4996543.2837441787</c:v>
                </c:pt>
                <c:pt idx="5">
                  <c:v>4856667.4611978792</c:v>
                </c:pt>
                <c:pt idx="6">
                  <c:v>4657500.126842333</c:v>
                </c:pt>
                <c:pt idx="7">
                  <c:v>4541235.4379832093</c:v>
                </c:pt>
                <c:pt idx="8">
                  <c:v>4335155.4487471096</c:v>
                </c:pt>
                <c:pt idx="9">
                  <c:v>4132824.6999929883</c:v>
                </c:pt>
                <c:pt idx="10">
                  <c:v>4022579.740694168</c:v>
                </c:pt>
                <c:pt idx="11">
                  <c:v>3916401.6793292211</c:v>
                </c:pt>
                <c:pt idx="12">
                  <c:v>3851115.6021779375</c:v>
                </c:pt>
                <c:pt idx="13">
                  <c:v>3710303.7299163248</c:v>
                </c:pt>
                <c:pt idx="14">
                  <c:v>3614623.6163206389</c:v>
                </c:pt>
                <c:pt idx="15">
                  <c:v>3512648.8406279711</c:v>
                </c:pt>
                <c:pt idx="16">
                  <c:v>3434465.0371715566</c:v>
                </c:pt>
                <c:pt idx="17">
                  <c:v>3304351.7519194745</c:v>
                </c:pt>
                <c:pt idx="18">
                  <c:v>3188609.1524617998</c:v>
                </c:pt>
                <c:pt idx="19">
                  <c:v>3151018.1304856967</c:v>
                </c:pt>
                <c:pt idx="20">
                  <c:v>3054599.2095630094</c:v>
                </c:pt>
                <c:pt idx="21">
                  <c:v>2955242.0890168492</c:v>
                </c:pt>
                <c:pt idx="22">
                  <c:v>2898344.5358694717</c:v>
                </c:pt>
                <c:pt idx="23">
                  <c:v>2851942.8974437201</c:v>
                </c:pt>
                <c:pt idx="24">
                  <c:v>2816092.1716575222</c:v>
                </c:pt>
                <c:pt idx="25">
                  <c:v>2762723.4876854168</c:v>
                </c:pt>
                <c:pt idx="26">
                  <c:v>2714110.5297746034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9C-453D-8CE9-171FB52F9E7D}"/>
            </c:ext>
          </c:extLst>
        </c:ser>
        <c:ser>
          <c:idx val="5"/>
          <c:order val="5"/>
          <c:tx>
            <c:strRef>
              <c:f>'Summary of Emissions'!$A$7:$B$7</c:f>
              <c:strCache>
                <c:ptCount val="2"/>
                <c:pt idx="1">
                  <c:v>Sensitivity D: RNG 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Emissions'!$C$7:$AC$7</c:f>
              <c:numCache>
                <c:formatCode>General</c:formatCode>
                <c:ptCount val="27"/>
                <c:pt idx="0">
                  <c:v>5535516.7227719398</c:v>
                </c:pt>
                <c:pt idx="1">
                  <c:v>5469457.9692924181</c:v>
                </c:pt>
                <c:pt idx="2">
                  <c:v>5507656.3663181923</c:v>
                </c:pt>
                <c:pt idx="3">
                  <c:v>5476469.3211864037</c:v>
                </c:pt>
                <c:pt idx="4">
                  <c:v>5366872.3409467451</c:v>
                </c:pt>
                <c:pt idx="5">
                  <c:v>5303630.4122784724</c:v>
                </c:pt>
                <c:pt idx="6">
                  <c:v>5179830.7143975701</c:v>
                </c:pt>
                <c:pt idx="7">
                  <c:v>5162881.8795137126</c:v>
                </c:pt>
                <c:pt idx="8">
                  <c:v>5049570.7272837078</c:v>
                </c:pt>
                <c:pt idx="9">
                  <c:v>4947197.7473156266</c:v>
                </c:pt>
                <c:pt idx="10">
                  <c:v>4923404.4637828907</c:v>
                </c:pt>
                <c:pt idx="11">
                  <c:v>4910982.049982979</c:v>
                </c:pt>
                <c:pt idx="12">
                  <c:v>4930585.33307161</c:v>
                </c:pt>
                <c:pt idx="13">
                  <c:v>4881859.3070799094</c:v>
                </c:pt>
                <c:pt idx="14">
                  <c:v>4868337.7320823213</c:v>
                </c:pt>
                <c:pt idx="15">
                  <c:v>4861714.6230065441</c:v>
                </c:pt>
                <c:pt idx="16">
                  <c:v>4293956.6095255231</c:v>
                </c:pt>
                <c:pt idx="17">
                  <c:v>4203126.3225155063</c:v>
                </c:pt>
                <c:pt idx="18">
                  <c:v>4164532.1957225855</c:v>
                </c:pt>
                <c:pt idx="19">
                  <c:v>4205007.3102112701</c:v>
                </c:pt>
                <c:pt idx="20">
                  <c:v>4208085.7634350052</c:v>
                </c:pt>
                <c:pt idx="21">
                  <c:v>4180375.4158040825</c:v>
                </c:pt>
                <c:pt idx="22">
                  <c:v>4190690.4180952748</c:v>
                </c:pt>
                <c:pt idx="23">
                  <c:v>4198686.1592652882</c:v>
                </c:pt>
                <c:pt idx="24">
                  <c:v>4229428.0835921224</c:v>
                </c:pt>
                <c:pt idx="25">
                  <c:v>4223804.3902156893</c:v>
                </c:pt>
                <c:pt idx="26">
                  <c:v>4233939.8634850401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9C-453D-8CE9-171FB52F9E7D}"/>
            </c:ext>
          </c:extLst>
        </c:ser>
        <c:ser>
          <c:idx val="6"/>
          <c:order val="6"/>
          <c:tx>
            <c:strRef>
              <c:f>'Summary of Emissions'!$A$8:$B$8</c:f>
              <c:strCache>
                <c:ptCount val="2"/>
                <c:pt idx="1">
                  <c:v>Sensitivity E: HHP Policy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Emissions'!$C$8:$AC$8</c:f>
              <c:numCache>
                <c:formatCode>General</c:formatCode>
                <c:ptCount val="27"/>
                <c:pt idx="0">
                  <c:v>5523526.3702548621</c:v>
                </c:pt>
                <c:pt idx="1">
                  <c:v>5419206.6329244226</c:v>
                </c:pt>
                <c:pt idx="2">
                  <c:v>5405279.1456056442</c:v>
                </c:pt>
                <c:pt idx="3">
                  <c:v>5304216.9431531718</c:v>
                </c:pt>
                <c:pt idx="4">
                  <c:v>5104750.8938837992</c:v>
                </c:pt>
                <c:pt idx="5">
                  <c:v>4931190.0172935165</c:v>
                </c:pt>
                <c:pt idx="6">
                  <c:v>4676761.5205362272</c:v>
                </c:pt>
                <c:pt idx="7">
                  <c:v>4504069.0062523726</c:v>
                </c:pt>
                <c:pt idx="8">
                  <c:v>4219956.4044911312</c:v>
                </c:pt>
                <c:pt idx="9">
                  <c:v>3936890.0496837804</c:v>
                </c:pt>
                <c:pt idx="10">
                  <c:v>3717082.3416340118</c:v>
                </c:pt>
                <c:pt idx="11">
                  <c:v>3496134.4924328597</c:v>
                </c:pt>
                <c:pt idx="12">
                  <c:v>3305309.4646755643</c:v>
                </c:pt>
                <c:pt idx="13">
                  <c:v>3050990.8729676344</c:v>
                </c:pt>
                <c:pt idx="14">
                  <c:v>2853468.3338256823</c:v>
                </c:pt>
                <c:pt idx="15">
                  <c:v>2668966.103646717</c:v>
                </c:pt>
                <c:pt idx="16">
                  <c:v>2502273.3849402452</c:v>
                </c:pt>
                <c:pt idx="17">
                  <c:v>2294736.448790852</c:v>
                </c:pt>
                <c:pt idx="18">
                  <c:v>2103955.0550669851</c:v>
                </c:pt>
                <c:pt idx="19">
                  <c:v>2005642.7782405599</c:v>
                </c:pt>
                <c:pt idx="20">
                  <c:v>1853749.1664273383</c:v>
                </c:pt>
                <c:pt idx="21">
                  <c:v>1705469.3655818969</c:v>
                </c:pt>
                <c:pt idx="22">
                  <c:v>1615339.8706051779</c:v>
                </c:pt>
                <c:pt idx="23">
                  <c:v>1524175.3915776375</c:v>
                </c:pt>
                <c:pt idx="24">
                  <c:v>1465856.5140211363</c:v>
                </c:pt>
                <c:pt idx="25">
                  <c:v>1378966.2949087978</c:v>
                </c:pt>
                <c:pt idx="26">
                  <c:v>1318023.279655739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9C-453D-8CE9-171FB52F9E7D}"/>
            </c:ext>
          </c:extLst>
        </c:ser>
        <c:ser>
          <c:idx val="7"/>
          <c:order val="7"/>
          <c:tx>
            <c:strRef>
              <c:f>'Summary of Emissions'!$A$9:$B$9</c:f>
              <c:strCache>
                <c:ptCount val="2"/>
                <c:pt idx="1">
                  <c:v>Sensitivity F: Zero Gas Growth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Emissions'!$C$9:$AC$9</c:f>
              <c:numCache>
                <c:formatCode>General</c:formatCode>
                <c:ptCount val="27"/>
                <c:pt idx="0">
                  <c:v>5536239.2632307122</c:v>
                </c:pt>
                <c:pt idx="1">
                  <c:v>5471919.5448849602</c:v>
                </c:pt>
                <c:pt idx="2">
                  <c:v>5511962.0442860378</c:v>
                </c:pt>
                <c:pt idx="3">
                  <c:v>5450311.8227046253</c:v>
                </c:pt>
                <c:pt idx="4">
                  <c:v>5300830.8180853408</c:v>
                </c:pt>
                <c:pt idx="5">
                  <c:v>5198511.7005605521</c:v>
                </c:pt>
                <c:pt idx="6">
                  <c:v>5036073.7463409407</c:v>
                </c:pt>
                <c:pt idx="7">
                  <c:v>4981398.8771348316</c:v>
                </c:pt>
                <c:pt idx="8">
                  <c:v>4830463.9531076616</c:v>
                </c:pt>
                <c:pt idx="9">
                  <c:v>4693957.0235427506</c:v>
                </c:pt>
                <c:pt idx="10">
                  <c:v>4634267.8041202063</c:v>
                </c:pt>
                <c:pt idx="11">
                  <c:v>4586588.5869457591</c:v>
                </c:pt>
                <c:pt idx="12">
                  <c:v>4569602.530167927</c:v>
                </c:pt>
                <c:pt idx="13">
                  <c:v>4495577.6898711016</c:v>
                </c:pt>
                <c:pt idx="14">
                  <c:v>4461061.5546559887</c:v>
                </c:pt>
                <c:pt idx="15">
                  <c:v>4431560.4986559022</c:v>
                </c:pt>
                <c:pt idx="16">
                  <c:v>4415807.6688800119</c:v>
                </c:pt>
                <c:pt idx="17">
                  <c:v>4354799.4096012749</c:v>
                </c:pt>
                <c:pt idx="18">
                  <c:v>4293800.7788107423</c:v>
                </c:pt>
                <c:pt idx="19">
                  <c:v>4300627.7859812211</c:v>
                </c:pt>
                <c:pt idx="20">
                  <c:v>4278249.7465722999</c:v>
                </c:pt>
                <c:pt idx="21">
                  <c:v>4223612.8770753853</c:v>
                </c:pt>
                <c:pt idx="22">
                  <c:v>4202562.7939784871</c:v>
                </c:pt>
                <c:pt idx="23">
                  <c:v>4180122.5967563633</c:v>
                </c:pt>
                <c:pt idx="24">
                  <c:v>4178072.2731527984</c:v>
                </c:pt>
                <c:pt idx="25">
                  <c:v>4144636.1358416565</c:v>
                </c:pt>
                <c:pt idx="26">
                  <c:v>4127024.5871187905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9C-453D-8CE9-171FB52F9E7D}"/>
            </c:ext>
          </c:extLst>
        </c:ser>
        <c:ser>
          <c:idx val="8"/>
          <c:order val="8"/>
          <c:tx>
            <c:strRef>
              <c:f>'Summary of Emissions'!$A$10:$B$10</c:f>
              <c:strCache>
                <c:ptCount val="2"/>
                <c:pt idx="1">
                  <c:v>Sensitivity G: High Gas Price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Emissions'!$C$10:$AC$10</c:f>
              <c:numCache>
                <c:formatCode>General</c:formatCode>
                <c:ptCount val="27"/>
                <c:pt idx="0">
                  <c:v>5535439.815659578</c:v>
                </c:pt>
                <c:pt idx="1">
                  <c:v>5439735.1276807738</c:v>
                </c:pt>
                <c:pt idx="2">
                  <c:v>5477639.0509507097</c:v>
                </c:pt>
                <c:pt idx="3">
                  <c:v>5438078.4721112875</c:v>
                </c:pt>
                <c:pt idx="4">
                  <c:v>5314601.6241131192</c:v>
                </c:pt>
                <c:pt idx="5">
                  <c:v>5250085.5823082123</c:v>
                </c:pt>
                <c:pt idx="6">
                  <c:v>5124966.3677769415</c:v>
                </c:pt>
                <c:pt idx="7">
                  <c:v>5106652.3894584421</c:v>
                </c:pt>
                <c:pt idx="8">
                  <c:v>4991984.1303513991</c:v>
                </c:pt>
                <c:pt idx="9">
                  <c:v>4888262.6253614789</c:v>
                </c:pt>
                <c:pt idx="10">
                  <c:v>4863142.3820536258</c:v>
                </c:pt>
                <c:pt idx="11">
                  <c:v>4849440.2124224426</c:v>
                </c:pt>
                <c:pt idx="12">
                  <c:v>4867766.718462077</c:v>
                </c:pt>
                <c:pt idx="13">
                  <c:v>4817713.0875876974</c:v>
                </c:pt>
                <c:pt idx="14">
                  <c:v>4802866.3547434518</c:v>
                </c:pt>
                <c:pt idx="15">
                  <c:v>4794869.0666969819</c:v>
                </c:pt>
                <c:pt idx="16">
                  <c:v>4803208.9611827154</c:v>
                </c:pt>
                <c:pt idx="17">
                  <c:v>4763455.5263555562</c:v>
                </c:pt>
                <c:pt idx="18">
                  <c:v>4723391.2619992113</c:v>
                </c:pt>
                <c:pt idx="19">
                  <c:v>4762398.8166323248</c:v>
                </c:pt>
                <c:pt idx="20">
                  <c:v>4763966.164656492</c:v>
                </c:pt>
                <c:pt idx="21">
                  <c:v>4743551.6197799426</c:v>
                </c:pt>
                <c:pt idx="22">
                  <c:v>4760427.4862797242</c:v>
                </c:pt>
                <c:pt idx="23">
                  <c:v>4774301.6475719353</c:v>
                </c:pt>
                <c:pt idx="24">
                  <c:v>4810397.0316518843</c:v>
                </c:pt>
                <c:pt idx="25">
                  <c:v>4809549.3628210565</c:v>
                </c:pt>
                <c:pt idx="26">
                  <c:v>4823988.420241964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9C-453D-8CE9-171FB52F9E7D}"/>
            </c:ext>
          </c:extLst>
        </c:ser>
        <c:ser>
          <c:idx val="9"/>
          <c:order val="9"/>
          <c:tx>
            <c:strRef>
              <c:f>'Summary of Emissions'!$A$11:$B$11</c:f>
              <c:strCache>
                <c:ptCount val="2"/>
                <c:pt idx="1">
                  <c:v>No Cost Allowances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Emissions'!$C$11:$AC$11</c:f>
              <c:numCache>
                <c:formatCode>General</c:formatCode>
                <c:ptCount val="27"/>
                <c:pt idx="0">
                  <c:v>4971392.4031451121</c:v>
                </c:pt>
                <c:pt idx="1">
                  <c:v>4566744.1842844635</c:v>
                </c:pt>
                <c:pt idx="2">
                  <c:v>4162095.9654238145</c:v>
                </c:pt>
                <c:pt idx="3">
                  <c:v>3757447.7465631659</c:v>
                </c:pt>
                <c:pt idx="4">
                  <c:v>3352799.5277025173</c:v>
                </c:pt>
                <c:pt idx="5">
                  <c:v>2948151.3088418688</c:v>
                </c:pt>
                <c:pt idx="6">
                  <c:v>2543503.0899812202</c:v>
                </c:pt>
                <c:pt idx="7">
                  <c:v>2439450.6908456245</c:v>
                </c:pt>
                <c:pt idx="8">
                  <c:v>2335398.2917100289</c:v>
                </c:pt>
                <c:pt idx="9">
                  <c:v>2231345.8925744337</c:v>
                </c:pt>
                <c:pt idx="10">
                  <c:v>2127293.493438838</c:v>
                </c:pt>
                <c:pt idx="11">
                  <c:v>2023241.0943032426</c:v>
                </c:pt>
                <c:pt idx="12">
                  <c:v>1919188.6951676474</c:v>
                </c:pt>
                <c:pt idx="13">
                  <c:v>1815136.296032052</c:v>
                </c:pt>
                <c:pt idx="14">
                  <c:v>1711083.8968964568</c:v>
                </c:pt>
                <c:pt idx="15">
                  <c:v>1607031.4977608614</c:v>
                </c:pt>
                <c:pt idx="16">
                  <c:v>1502979.0986252662</c:v>
                </c:pt>
                <c:pt idx="17">
                  <c:v>1398926.699489671</c:v>
                </c:pt>
                <c:pt idx="18">
                  <c:v>1294874.3003540756</c:v>
                </c:pt>
                <c:pt idx="19">
                  <c:v>1144576.3904915492</c:v>
                </c:pt>
                <c:pt idx="20">
                  <c:v>994278.48062902247</c:v>
                </c:pt>
                <c:pt idx="21">
                  <c:v>843980.57076649577</c:v>
                </c:pt>
                <c:pt idx="22">
                  <c:v>693682.66090396908</c:v>
                </c:pt>
                <c:pt idx="23">
                  <c:v>543384.75104144251</c:v>
                </c:pt>
                <c:pt idx="24">
                  <c:v>393086.84117891581</c:v>
                </c:pt>
                <c:pt idx="25">
                  <c:v>242788.93131638912</c:v>
                </c:pt>
                <c:pt idx="26">
                  <c:v>92491.021453862457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9C-453D-8CE9-171FB52F9E7D}"/>
            </c:ext>
          </c:extLst>
        </c:ser>
        <c:ser>
          <c:idx val="10"/>
          <c:order val="10"/>
          <c:tx>
            <c:strRef>
              <c:f>'Summary of Emissions'!$A$12:$B$12</c:f>
              <c:strCache>
                <c:ptCount val="2"/>
                <c:pt idx="1">
                  <c:v>Gross Demand 2023 IRP+transports &lt;25k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Emissions'!$C$12:$AC$12</c:f>
              <c:numCache>
                <c:formatCode>General</c:formatCode>
                <c:ptCount val="27"/>
                <c:pt idx="0">
                  <c:v>5639040.2782938769</c:v>
                </c:pt>
                <c:pt idx="1">
                  <c:v>5631456.3704203824</c:v>
                </c:pt>
                <c:pt idx="2">
                  <c:v>5723261.054860495</c:v>
                </c:pt>
                <c:pt idx="3">
                  <c:v>5750626.1876544086</c:v>
                </c:pt>
                <c:pt idx="4">
                  <c:v>5788211.2421125192</c:v>
                </c:pt>
                <c:pt idx="5">
                  <c:v>5798021.1159447031</c:v>
                </c:pt>
                <c:pt idx="6">
                  <c:v>5836843.8930448443</c:v>
                </c:pt>
                <c:pt idx="7">
                  <c:v>5880558.0174015006</c:v>
                </c:pt>
                <c:pt idx="8">
                  <c:v>5933578.1145098247</c:v>
                </c:pt>
                <c:pt idx="9">
                  <c:v>5914995.3455424048</c:v>
                </c:pt>
                <c:pt idx="10">
                  <c:v>5938638.4525681697</c:v>
                </c:pt>
                <c:pt idx="11">
                  <c:v>5954073.220591018</c:v>
                </c:pt>
                <c:pt idx="12">
                  <c:v>6001429.1973942462</c:v>
                </c:pt>
                <c:pt idx="13">
                  <c:v>5990979.4425060414</c:v>
                </c:pt>
                <c:pt idx="14">
                  <c:v>6015635.8247765368</c:v>
                </c:pt>
                <c:pt idx="15">
                  <c:v>6046108.2402107744</c:v>
                </c:pt>
                <c:pt idx="16">
                  <c:v>6086955.8412518306</c:v>
                </c:pt>
                <c:pt idx="17">
                  <c:v>6081405.5632785866</c:v>
                </c:pt>
                <c:pt idx="18">
                  <c:v>6064545.4700621711</c:v>
                </c:pt>
                <c:pt idx="19">
                  <c:v>6127186.7762489766</c:v>
                </c:pt>
                <c:pt idx="20">
                  <c:v>6158252.7675951691</c:v>
                </c:pt>
                <c:pt idx="21">
                  <c:v>6163122.6336440109</c:v>
                </c:pt>
                <c:pt idx="22">
                  <c:v>6197699.9214453753</c:v>
                </c:pt>
                <c:pt idx="23">
                  <c:v>6228837.4590591257</c:v>
                </c:pt>
                <c:pt idx="24">
                  <c:v>6279465.4069425128</c:v>
                </c:pt>
                <c:pt idx="25">
                  <c:v>6296833.9040538017</c:v>
                </c:pt>
                <c:pt idx="26">
                  <c:v>6323367.9551835805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9C-453D-8CE9-171FB52F9E7D}"/>
            </c:ext>
          </c:extLst>
        </c:ser>
        <c:ser>
          <c:idx val="11"/>
          <c:order val="11"/>
          <c:tx>
            <c:strRef>
              <c:f>'Summary of Emissions'!$A$13:$B$13</c:f>
              <c:strCache>
                <c:ptCount val="2"/>
                <c:pt idx="1">
                  <c:v>Preferred Portfolio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'Summary of Emissions'!$C$1:$AC$1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'Summary of Emissions'!$C$13:$AC$13</c:f>
              <c:numCache>
                <c:formatCode>General</c:formatCode>
                <c:ptCount val="27"/>
                <c:pt idx="0">
                  <c:v>5536239.2632307122</c:v>
                </c:pt>
                <c:pt idx="1">
                  <c:v>5471919.5448849602</c:v>
                </c:pt>
                <c:pt idx="2">
                  <c:v>5511962.0442860378</c:v>
                </c:pt>
                <c:pt idx="3">
                  <c:v>5450311.8227046253</c:v>
                </c:pt>
                <c:pt idx="4">
                  <c:v>5300830.8180853408</c:v>
                </c:pt>
                <c:pt idx="5">
                  <c:v>5198511.7005605521</c:v>
                </c:pt>
                <c:pt idx="6">
                  <c:v>5036073.7463409407</c:v>
                </c:pt>
                <c:pt idx="7">
                  <c:v>4981398.8771348316</c:v>
                </c:pt>
                <c:pt idx="8">
                  <c:v>4830463.9531076616</c:v>
                </c:pt>
                <c:pt idx="9">
                  <c:v>4693957.0235427506</c:v>
                </c:pt>
                <c:pt idx="10">
                  <c:v>4634267.8041202063</c:v>
                </c:pt>
                <c:pt idx="11">
                  <c:v>4586588.5869457591</c:v>
                </c:pt>
                <c:pt idx="12">
                  <c:v>4569602.530167927</c:v>
                </c:pt>
                <c:pt idx="13">
                  <c:v>4495577.6898711016</c:v>
                </c:pt>
                <c:pt idx="14">
                  <c:v>4461061.5546559887</c:v>
                </c:pt>
                <c:pt idx="15">
                  <c:v>4431560.4986559022</c:v>
                </c:pt>
                <c:pt idx="16">
                  <c:v>4415807.6688800119</c:v>
                </c:pt>
                <c:pt idx="17">
                  <c:v>4354799.4096012749</c:v>
                </c:pt>
                <c:pt idx="18">
                  <c:v>4293800.7788107423</c:v>
                </c:pt>
                <c:pt idx="19">
                  <c:v>4300627.7859812211</c:v>
                </c:pt>
                <c:pt idx="20">
                  <c:v>4278249.7465722999</c:v>
                </c:pt>
                <c:pt idx="21">
                  <c:v>4223612.8770753853</c:v>
                </c:pt>
                <c:pt idx="22">
                  <c:v>4202562.7939784871</c:v>
                </c:pt>
                <c:pt idx="23">
                  <c:v>4180122.5967563633</c:v>
                </c:pt>
                <c:pt idx="24">
                  <c:v>4178072.2731527984</c:v>
                </c:pt>
                <c:pt idx="25">
                  <c:v>4144636.1358416565</c:v>
                </c:pt>
                <c:pt idx="26">
                  <c:v>4127024.5871187905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9C-453D-8CE9-171FB52F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04808"/>
        <c:axId val="770601856"/>
      </c:lineChart>
      <c:catAx>
        <c:axId val="770604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01856"/>
        <c:crosses val="autoZero"/>
        <c:auto val="1"/>
        <c:lblAlgn val="ctr"/>
        <c:lblOffset val="100"/>
        <c:noMultiLvlLbl val="0"/>
      </c:catAx>
      <c:valAx>
        <c:axId val="7706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Metric</a:t>
                </a:r>
                <a:r>
                  <a:rPr lang="en-US" baseline="0"/>
                  <a:t> Tons CO2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60480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10868559098406"/>
          <c:y val="0.90628858938963242"/>
          <c:w val="0.84081224994390003"/>
          <c:h val="9.227120701832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09466385728159"/>
          <c:y val="3.5092191016229922E-2"/>
          <c:w val="0.87245047308254053"/>
          <c:h val="0.64363085607449755"/>
        </c:manualLayout>
      </c:layout>
      <c:lineChart>
        <c:grouping val="standard"/>
        <c:varyColors val="0"/>
        <c:ser>
          <c:idx val="10"/>
          <c:order val="0"/>
          <c:tx>
            <c:strRef>
              <c:f>'[8]Peak Demand after DSR'!$C$2</c:f>
              <c:strCache>
                <c:ptCount val="1"/>
                <c:pt idx="0">
                  <c:v>2023 IRP Gross Mid Demand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8100">
                <a:solidFill>
                  <a:srgbClr val="0070C0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DSR'!$C$3:$C$29</c:f>
              <c:numCache>
                <c:formatCode>General</c:formatCode>
                <c:ptCount val="27"/>
                <c:pt idx="0">
                  <c:v>994.98421999999994</c:v>
                </c:pt>
                <c:pt idx="1">
                  <c:v>1003.6848100000002</c:v>
                </c:pt>
                <c:pt idx="2">
                  <c:v>1011.47689</c:v>
                </c:pt>
                <c:pt idx="3">
                  <c:v>1019.3393100000002</c:v>
                </c:pt>
                <c:pt idx="4">
                  <c:v>1026.4849200000001</c:v>
                </c:pt>
                <c:pt idx="5">
                  <c:v>1035.2680499999999</c:v>
                </c:pt>
                <c:pt idx="6">
                  <c:v>1043.3949500000001</c:v>
                </c:pt>
                <c:pt idx="7">
                  <c:v>1051.55927</c:v>
                </c:pt>
                <c:pt idx="8">
                  <c:v>1058.63858</c:v>
                </c:pt>
                <c:pt idx="9">
                  <c:v>1067.06105</c:v>
                </c:pt>
                <c:pt idx="10">
                  <c:v>1074.4459299999999</c:v>
                </c:pt>
                <c:pt idx="11">
                  <c:v>1081.79108</c:v>
                </c:pt>
                <c:pt idx="12">
                  <c:v>1088.3149900000001</c:v>
                </c:pt>
                <c:pt idx="13">
                  <c:v>1096.5153700000001</c:v>
                </c:pt>
                <c:pt idx="14">
                  <c:v>1104.03051</c:v>
                </c:pt>
                <c:pt idx="15">
                  <c:v>1111.41419</c:v>
                </c:pt>
                <c:pt idx="16">
                  <c:v>1117.6881399999997</c:v>
                </c:pt>
                <c:pt idx="17">
                  <c:v>1125.7561599999999</c:v>
                </c:pt>
                <c:pt idx="18">
                  <c:v>1133.1107300000001</c:v>
                </c:pt>
                <c:pt idx="19">
                  <c:v>1140.4231</c:v>
                </c:pt>
                <c:pt idx="20">
                  <c:v>1146.87691</c:v>
                </c:pt>
                <c:pt idx="21">
                  <c:v>1155.0855800000002</c:v>
                </c:pt>
                <c:pt idx="22">
                  <c:v>1162.3530800000001</c:v>
                </c:pt>
                <c:pt idx="23">
                  <c:v>1169.36942</c:v>
                </c:pt>
                <c:pt idx="24">
                  <c:v>1175.3373799999999</c:v>
                </c:pt>
                <c:pt idx="25">
                  <c:v>1182.8938000000001</c:v>
                </c:pt>
                <c:pt idx="26">
                  <c:v>1189.35995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C-4337-AC1B-84C9236661E6}"/>
            </c:ext>
          </c:extLst>
        </c:ser>
        <c:ser>
          <c:idx val="0"/>
          <c:order val="1"/>
          <c:tx>
            <c:strRef>
              <c:f>'[8]Peak Demand after DSR'!$D$2</c:f>
              <c:strCache>
                <c:ptCount val="1"/>
                <c:pt idx="0">
                  <c:v>Reference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DSR'!$D$3:$D$29</c:f>
              <c:numCache>
                <c:formatCode>General</c:formatCode>
                <c:ptCount val="27"/>
                <c:pt idx="0">
                  <c:v>987.58776172917385</c:v>
                </c:pt>
                <c:pt idx="1">
                  <c:v>988.79631545343443</c:v>
                </c:pt>
                <c:pt idx="2">
                  <c:v>986.69926875346653</c:v>
                </c:pt>
                <c:pt idx="3">
                  <c:v>985.60191339422443</c:v>
                </c:pt>
                <c:pt idx="4">
                  <c:v>983.25628383410583</c:v>
                </c:pt>
                <c:pt idx="5">
                  <c:v>978.45514167718341</c:v>
                </c:pt>
                <c:pt idx="6">
                  <c:v>976.37211214916283</c:v>
                </c:pt>
                <c:pt idx="7">
                  <c:v>973.70936513247602</c:v>
                </c:pt>
                <c:pt idx="8">
                  <c:v>963.33229104754253</c:v>
                </c:pt>
                <c:pt idx="9">
                  <c:v>960.42540246052874</c:v>
                </c:pt>
                <c:pt idx="10">
                  <c:v>962.67037647625648</c:v>
                </c:pt>
                <c:pt idx="11">
                  <c:v>965.14427885906082</c:v>
                </c:pt>
                <c:pt idx="12">
                  <c:v>966.83757744121033</c:v>
                </c:pt>
                <c:pt idx="13">
                  <c:v>970.09132717527439</c:v>
                </c:pt>
                <c:pt idx="14">
                  <c:v>971.8279827434352</c:v>
                </c:pt>
                <c:pt idx="15">
                  <c:v>973.78818000194838</c:v>
                </c:pt>
                <c:pt idx="16">
                  <c:v>973.98145896515007</c:v>
                </c:pt>
                <c:pt idx="17">
                  <c:v>978.28925790942117</c:v>
                </c:pt>
                <c:pt idx="18">
                  <c:v>981.14990427354087</c:v>
                </c:pt>
                <c:pt idx="19">
                  <c:v>984.45924227621742</c:v>
                </c:pt>
                <c:pt idx="20">
                  <c:v>982.74416425490051</c:v>
                </c:pt>
                <c:pt idx="21">
                  <c:v>985.0432358376205</c:v>
                </c:pt>
                <c:pt idx="22">
                  <c:v>986.0461665607495</c:v>
                </c:pt>
                <c:pt idx="23">
                  <c:v>988.42269596964161</c:v>
                </c:pt>
                <c:pt idx="24">
                  <c:v>988.3812183707787</c:v>
                </c:pt>
                <c:pt idx="25">
                  <c:v>992.11458349625264</c:v>
                </c:pt>
                <c:pt idx="26">
                  <c:v>994.53136605542625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C-4337-AC1B-84C9236661E6}"/>
            </c:ext>
          </c:extLst>
        </c:ser>
        <c:ser>
          <c:idx val="1"/>
          <c:order val="2"/>
          <c:tx>
            <c:strRef>
              <c:f>'[8]Peak Demand after DSR'!$E$2</c:f>
              <c:strCache>
                <c:ptCount val="1"/>
                <c:pt idx="0">
                  <c:v>Electrification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ash"/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DSR'!$E$3:$E$29</c:f>
              <c:numCache>
                <c:formatCode>General</c:formatCode>
                <c:ptCount val="27"/>
                <c:pt idx="0">
                  <c:v>984.49169102317762</c:v>
                </c:pt>
                <c:pt idx="1">
                  <c:v>982.85076644874584</c:v>
                </c:pt>
                <c:pt idx="2">
                  <c:v>978.39019696723528</c:v>
                </c:pt>
                <c:pt idx="3">
                  <c:v>929.21869327401214</c:v>
                </c:pt>
                <c:pt idx="4">
                  <c:v>903.43194656264336</c:v>
                </c:pt>
                <c:pt idx="5">
                  <c:v>872.38774385633064</c:v>
                </c:pt>
                <c:pt idx="6">
                  <c:v>839.67407166024577</c:v>
                </c:pt>
                <c:pt idx="7">
                  <c:v>801.58762090869163</c:v>
                </c:pt>
                <c:pt idx="8">
                  <c:v>754.02502335251756</c:v>
                </c:pt>
                <c:pt idx="9">
                  <c:v>711.23915058531838</c:v>
                </c:pt>
                <c:pt idx="10">
                  <c:v>675.74721065419294</c:v>
                </c:pt>
                <c:pt idx="11">
                  <c:v>640.14303503765495</c:v>
                </c:pt>
                <c:pt idx="12">
                  <c:v>603.40392832059354</c:v>
                </c:pt>
                <c:pt idx="13">
                  <c:v>570.135963593778</c:v>
                </c:pt>
                <c:pt idx="14">
                  <c:v>534.10441770018281</c:v>
                </c:pt>
                <c:pt idx="15">
                  <c:v>498.17153195715269</c:v>
                </c:pt>
                <c:pt idx="16">
                  <c:v>458.87222756224605</c:v>
                </c:pt>
                <c:pt idx="17">
                  <c:v>432.38066456543538</c:v>
                </c:pt>
                <c:pt idx="18">
                  <c:v>405.00410698618271</c:v>
                </c:pt>
                <c:pt idx="19">
                  <c:v>374.30105301302251</c:v>
                </c:pt>
                <c:pt idx="20">
                  <c:v>338.1173080134364</c:v>
                </c:pt>
                <c:pt idx="21">
                  <c:v>317.63216739343591</c:v>
                </c:pt>
                <c:pt idx="22">
                  <c:v>295.41624579305005</c:v>
                </c:pt>
                <c:pt idx="23">
                  <c:v>279.90914809378341</c:v>
                </c:pt>
                <c:pt idx="24">
                  <c:v>258.44853498537964</c:v>
                </c:pt>
                <c:pt idx="25">
                  <c:v>250.15142958024899</c:v>
                </c:pt>
                <c:pt idx="26">
                  <c:v>240.64999800377882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C-4337-AC1B-84C9236661E6}"/>
            </c:ext>
          </c:extLst>
        </c:ser>
        <c:ser>
          <c:idx val="2"/>
          <c:order val="3"/>
          <c:tx>
            <c:strRef>
              <c:f>'[8]Peak Demand after DSR'!$F$2</c:f>
              <c:strCache>
                <c:ptCount val="1"/>
                <c:pt idx="0">
                  <c:v>A Ceiling Price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DSR'!$F$3:$F$29</c:f>
              <c:numCache>
                <c:formatCode>General</c:formatCode>
                <c:ptCount val="27"/>
                <c:pt idx="0">
                  <c:v>987.86589741775106</c:v>
                </c:pt>
                <c:pt idx="1">
                  <c:v>989.36428073928346</c:v>
                </c:pt>
                <c:pt idx="2">
                  <c:v>987.64239689724866</c:v>
                </c:pt>
                <c:pt idx="3">
                  <c:v>986.91179988517501</c:v>
                </c:pt>
                <c:pt idx="4">
                  <c:v>984.91782818019726</c:v>
                </c:pt>
                <c:pt idx="5">
                  <c:v>980.6324957900332</c:v>
                </c:pt>
                <c:pt idx="6">
                  <c:v>978.94593360403451</c:v>
                </c:pt>
                <c:pt idx="7">
                  <c:v>976.69821359789398</c:v>
                </c:pt>
                <c:pt idx="8">
                  <c:v>967.06761185387188</c:v>
                </c:pt>
                <c:pt idx="9">
                  <c:v>964.70851232564462</c:v>
                </c:pt>
                <c:pt idx="10">
                  <c:v>967.13610038391221</c:v>
                </c:pt>
                <c:pt idx="11">
                  <c:v>969.8441498085092</c:v>
                </c:pt>
                <c:pt idx="12">
                  <c:v>971.66103416474016</c:v>
                </c:pt>
                <c:pt idx="13">
                  <c:v>975.0376780083418</c:v>
                </c:pt>
                <c:pt idx="14">
                  <c:v>977.00572755371707</c:v>
                </c:pt>
                <c:pt idx="15">
                  <c:v>979.14094731355726</c:v>
                </c:pt>
                <c:pt idx="16">
                  <c:v>979.66276610554587</c:v>
                </c:pt>
                <c:pt idx="17">
                  <c:v>984.10081704384493</c:v>
                </c:pt>
                <c:pt idx="18">
                  <c:v>987.20387720192525</c:v>
                </c:pt>
                <c:pt idx="19">
                  <c:v>990.62543216628421</c:v>
                </c:pt>
                <c:pt idx="20">
                  <c:v>989.33716231692688</c:v>
                </c:pt>
                <c:pt idx="21">
                  <c:v>991.91727175299684</c:v>
                </c:pt>
                <c:pt idx="22">
                  <c:v>993.28600227036281</c:v>
                </c:pt>
                <c:pt idx="23">
                  <c:v>995.82313257617398</c:v>
                </c:pt>
                <c:pt idx="24">
                  <c:v>996.22025005144997</c:v>
                </c:pt>
                <c:pt idx="25">
                  <c:v>1000.0127554745897</c:v>
                </c:pt>
                <c:pt idx="26">
                  <c:v>1002.5282895097957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C-4337-AC1B-84C9236661E6}"/>
            </c:ext>
          </c:extLst>
        </c:ser>
        <c:ser>
          <c:idx val="3"/>
          <c:order val="4"/>
          <c:tx>
            <c:strRef>
              <c:f>'[8]Peak Demand after DSR'!$G$2</c:f>
              <c:strCache>
                <c:ptCount val="1"/>
                <c:pt idx="0">
                  <c:v>B Floor Price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DSR'!$G$3:$G$29</c:f>
              <c:numCache>
                <c:formatCode>General</c:formatCode>
                <c:ptCount val="27"/>
                <c:pt idx="0">
                  <c:v>988.18376472821444</c:v>
                </c:pt>
                <c:pt idx="1">
                  <c:v>990.01722984252035</c:v>
                </c:pt>
                <c:pt idx="2">
                  <c:v>988.64591667140519</c:v>
                </c:pt>
                <c:pt idx="3">
                  <c:v>988.28152360766376</c:v>
                </c:pt>
                <c:pt idx="4">
                  <c:v>986.67211275687271</c:v>
                </c:pt>
                <c:pt idx="5">
                  <c:v>982.77016931873948</c:v>
                </c:pt>
                <c:pt idx="6">
                  <c:v>981.47023174664139</c:v>
                </c:pt>
                <c:pt idx="7">
                  <c:v>979.63426696955105</c:v>
                </c:pt>
                <c:pt idx="8">
                  <c:v>970.42991414576625</c:v>
                </c:pt>
                <c:pt idx="9">
                  <c:v>968.49133539730201</c:v>
                </c:pt>
                <c:pt idx="10">
                  <c:v>970.9970414568387</c:v>
                </c:pt>
                <c:pt idx="11">
                  <c:v>973.77731123852061</c:v>
                </c:pt>
                <c:pt idx="12">
                  <c:v>975.6630534206281</c:v>
                </c:pt>
                <c:pt idx="13">
                  <c:v>979.1092606201853</c:v>
                </c:pt>
                <c:pt idx="14">
                  <c:v>981.16526312346286</c:v>
                </c:pt>
                <c:pt idx="15">
                  <c:v>983.37959627029613</c:v>
                </c:pt>
                <c:pt idx="16">
                  <c:v>983.99774356435569</c:v>
                </c:pt>
                <c:pt idx="17">
                  <c:v>988.47683123342074</c:v>
                </c:pt>
                <c:pt idx="18">
                  <c:v>991.66052419464813</c:v>
                </c:pt>
                <c:pt idx="19">
                  <c:v>995.10923541782449</c:v>
                </c:pt>
                <c:pt idx="20">
                  <c:v>993.90456040744937</c:v>
                </c:pt>
                <c:pt idx="21">
                  <c:v>996.51759596511431</c:v>
                </c:pt>
                <c:pt idx="22">
                  <c:v>997.91968133590149</c:v>
                </c:pt>
                <c:pt idx="23">
                  <c:v>1000.475499487254</c:v>
                </c:pt>
                <c:pt idx="24">
                  <c:v>1000.9296106605661</c:v>
                </c:pt>
                <c:pt idx="25">
                  <c:v>1004.8527525044856</c:v>
                </c:pt>
                <c:pt idx="26">
                  <c:v>1007.4690691399785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C-4337-AC1B-84C9236661E6}"/>
            </c:ext>
          </c:extLst>
        </c:ser>
        <c:ser>
          <c:idx val="4"/>
          <c:order val="5"/>
          <c:tx>
            <c:strRef>
              <c:f>'[8]Peak Demand after DSR'!$H$2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DSR'!$H$3:$H$29</c:f>
              <c:numCache>
                <c:formatCode>General</c:formatCode>
                <c:ptCount val="27"/>
                <c:pt idx="0">
                  <c:v>983.56994039877327</c:v>
                </c:pt>
                <c:pt idx="1">
                  <c:v>980.62993927501407</c:v>
                </c:pt>
                <c:pt idx="2">
                  <c:v>974.33975044065357</c:v>
                </c:pt>
                <c:pt idx="3">
                  <c:v>968.90192541511942</c:v>
                </c:pt>
                <c:pt idx="4">
                  <c:v>962.14230286291752</c:v>
                </c:pt>
                <c:pt idx="5">
                  <c:v>952.88585841049041</c:v>
                </c:pt>
                <c:pt idx="6">
                  <c:v>946.42995088855378</c:v>
                </c:pt>
                <c:pt idx="7">
                  <c:v>939.0917913633748</c:v>
                </c:pt>
                <c:pt idx="8">
                  <c:v>923.77830903392908</c:v>
                </c:pt>
                <c:pt idx="9">
                  <c:v>915.8415458262798</c:v>
                </c:pt>
                <c:pt idx="10">
                  <c:v>917.60005206412688</c:v>
                </c:pt>
                <c:pt idx="11">
                  <c:v>919.55266064303362</c:v>
                </c:pt>
                <c:pt idx="12">
                  <c:v>920.86190995266338</c:v>
                </c:pt>
                <c:pt idx="13">
                  <c:v>923.4753967520046</c:v>
                </c:pt>
                <c:pt idx="14">
                  <c:v>924.36610086436281</c:v>
                </c:pt>
                <c:pt idx="15">
                  <c:v>925.60953092987165</c:v>
                </c:pt>
                <c:pt idx="16">
                  <c:v>924.83819192223302</c:v>
                </c:pt>
                <c:pt idx="17">
                  <c:v>928.68416971119473</c:v>
                </c:pt>
                <c:pt idx="18">
                  <c:v>930.52885540718557</c:v>
                </c:pt>
                <c:pt idx="19">
                  <c:v>933.69748546514484</c:v>
                </c:pt>
                <c:pt idx="20">
                  <c:v>930.98545995614393</c:v>
                </c:pt>
                <c:pt idx="21">
                  <c:v>932.72785882025767</c:v>
                </c:pt>
                <c:pt idx="22">
                  <c:v>933.14959662631259</c:v>
                </c:pt>
                <c:pt idx="23">
                  <c:v>935.16041626604385</c:v>
                </c:pt>
                <c:pt idx="24">
                  <c:v>934.29802495120771</c:v>
                </c:pt>
                <c:pt idx="25">
                  <c:v>937.59415606019752</c:v>
                </c:pt>
                <c:pt idx="26">
                  <c:v>939.53730620266163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C-4337-AC1B-84C9236661E6}"/>
            </c:ext>
          </c:extLst>
        </c:ser>
        <c:ser>
          <c:idx val="5"/>
          <c:order val="6"/>
          <c:tx>
            <c:strRef>
              <c:f>'[8]Peak Demand after DSR'!$I$2</c:f>
              <c:strCache>
                <c:ptCount val="1"/>
                <c:pt idx="0">
                  <c:v>D RNG 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DSR'!$I$3:$I$29</c:f>
              <c:numCache>
                <c:formatCode>General</c:formatCode>
                <c:ptCount val="27"/>
                <c:pt idx="0">
                  <c:v>987.58776172917385</c:v>
                </c:pt>
                <c:pt idx="1">
                  <c:v>988.79631545343443</c:v>
                </c:pt>
                <c:pt idx="2">
                  <c:v>986.69926875346653</c:v>
                </c:pt>
                <c:pt idx="3">
                  <c:v>985.60191339422443</c:v>
                </c:pt>
                <c:pt idx="4">
                  <c:v>983.25628383410583</c:v>
                </c:pt>
                <c:pt idx="5">
                  <c:v>978.45514167718341</c:v>
                </c:pt>
                <c:pt idx="6">
                  <c:v>976.37211214916283</c:v>
                </c:pt>
                <c:pt idx="7">
                  <c:v>973.70936513247602</c:v>
                </c:pt>
                <c:pt idx="8">
                  <c:v>963.33229104754253</c:v>
                </c:pt>
                <c:pt idx="9">
                  <c:v>960.42540246052874</c:v>
                </c:pt>
                <c:pt idx="10">
                  <c:v>962.67037647625648</c:v>
                </c:pt>
                <c:pt idx="11">
                  <c:v>965.14427885906082</c:v>
                </c:pt>
                <c:pt idx="12">
                  <c:v>966.83757744121033</c:v>
                </c:pt>
                <c:pt idx="13">
                  <c:v>970.09132717527439</c:v>
                </c:pt>
                <c:pt idx="14">
                  <c:v>971.8279827434352</c:v>
                </c:pt>
                <c:pt idx="15">
                  <c:v>973.78818000194838</c:v>
                </c:pt>
                <c:pt idx="16">
                  <c:v>973.98145896515007</c:v>
                </c:pt>
                <c:pt idx="17">
                  <c:v>978.28925790942117</c:v>
                </c:pt>
                <c:pt idx="18">
                  <c:v>981.14990427354087</c:v>
                </c:pt>
                <c:pt idx="19">
                  <c:v>984.45924227621742</c:v>
                </c:pt>
                <c:pt idx="20">
                  <c:v>982.74416425490051</c:v>
                </c:pt>
                <c:pt idx="21">
                  <c:v>985.0432358376205</c:v>
                </c:pt>
                <c:pt idx="22">
                  <c:v>986.0461665607495</c:v>
                </c:pt>
                <c:pt idx="23">
                  <c:v>988.42269596964161</c:v>
                </c:pt>
                <c:pt idx="24">
                  <c:v>988.3812183707787</c:v>
                </c:pt>
                <c:pt idx="25">
                  <c:v>992.11458349625264</c:v>
                </c:pt>
                <c:pt idx="26">
                  <c:v>994.53136605542625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C-4337-AC1B-84C9236661E6}"/>
            </c:ext>
          </c:extLst>
        </c:ser>
        <c:ser>
          <c:idx val="6"/>
          <c:order val="7"/>
          <c:tx>
            <c:strRef>
              <c:f>'[8]Peak Demand after DSR'!$J$2</c:f>
              <c:strCache>
                <c:ptCount val="1"/>
                <c:pt idx="0">
                  <c:v>E HHP Policy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  <a:prstDash val="sysDash"/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DSR'!$J$3:$J$29</c:f>
              <c:numCache>
                <c:formatCode>General</c:formatCode>
                <c:ptCount val="27"/>
                <c:pt idx="0">
                  <c:v>987.94770647233224</c:v>
                </c:pt>
                <c:pt idx="1">
                  <c:v>989.14405334811227</c:v>
                </c:pt>
                <c:pt idx="2">
                  <c:v>986.62347383903978</c:v>
                </c:pt>
                <c:pt idx="3">
                  <c:v>984.27936330367015</c:v>
                </c:pt>
                <c:pt idx="4">
                  <c:v>979.82988087094918</c:v>
                </c:pt>
                <c:pt idx="5">
                  <c:v>972.18791710226162</c:v>
                </c:pt>
                <c:pt idx="6">
                  <c:v>965.8949845449647</c:v>
                </c:pt>
                <c:pt idx="7">
                  <c:v>957.88664442857726</c:v>
                </c:pt>
                <c:pt idx="8">
                  <c:v>942.0350458006269</c:v>
                </c:pt>
                <c:pt idx="9">
                  <c:v>931.3078508015891</c:v>
                </c:pt>
                <c:pt idx="10">
                  <c:v>924.02288589714976</c:v>
                </c:pt>
                <c:pt idx="11">
                  <c:v>916.39447888357745</c:v>
                </c:pt>
                <c:pt idx="12">
                  <c:v>907.95271020978441</c:v>
                </c:pt>
                <c:pt idx="13">
                  <c:v>901.08700839568132</c:v>
                </c:pt>
                <c:pt idx="14">
                  <c:v>893.79081235028252</c:v>
                </c:pt>
                <c:pt idx="15">
                  <c:v>886.85275381861129</c:v>
                </c:pt>
                <c:pt idx="16">
                  <c:v>878.40870857027869</c:v>
                </c:pt>
                <c:pt idx="17">
                  <c:v>873.98230161431172</c:v>
                </c:pt>
                <c:pt idx="18">
                  <c:v>867.68703302238873</c:v>
                </c:pt>
                <c:pt idx="19">
                  <c:v>864.18373411614903</c:v>
                </c:pt>
                <c:pt idx="20">
                  <c:v>857.10290581356014</c:v>
                </c:pt>
                <c:pt idx="21">
                  <c:v>854.41986153058588</c:v>
                </c:pt>
                <c:pt idx="22">
                  <c:v>850.84457938390699</c:v>
                </c:pt>
                <c:pt idx="23">
                  <c:v>848.735912163889</c:v>
                </c:pt>
                <c:pt idx="24">
                  <c:v>844.10995523290899</c:v>
                </c:pt>
                <c:pt idx="25">
                  <c:v>843.27553684227053</c:v>
                </c:pt>
                <c:pt idx="26">
                  <c:v>841.64853815753327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39C-4337-AC1B-84C9236661E6}"/>
            </c:ext>
          </c:extLst>
        </c:ser>
        <c:ser>
          <c:idx val="7"/>
          <c:order val="8"/>
          <c:tx>
            <c:strRef>
              <c:f>'[8]Peak Demand after DSR'!$K$2</c:f>
              <c:strCache>
                <c:ptCount val="1"/>
                <c:pt idx="0">
                  <c:v>F Zero Gas Growth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DSR'!$K$3:$K$29</c:f>
              <c:numCache>
                <c:formatCode>General</c:formatCode>
                <c:ptCount val="27"/>
                <c:pt idx="0">
                  <c:v>988.17867912214172</c:v>
                </c:pt>
                <c:pt idx="1">
                  <c:v>989.99091880047456</c:v>
                </c:pt>
                <c:pt idx="2">
                  <c:v>988.60037673057002</c:v>
                </c:pt>
                <c:pt idx="3">
                  <c:v>983.26314959410718</c:v>
                </c:pt>
                <c:pt idx="4">
                  <c:v>973.32904535036198</c:v>
                </c:pt>
                <c:pt idx="5">
                  <c:v>961.02078400575317</c:v>
                </c:pt>
                <c:pt idx="6">
                  <c:v>951.49542979020555</c:v>
                </c:pt>
                <c:pt idx="7">
                  <c:v>941.51734143281135</c:v>
                </c:pt>
                <c:pt idx="8">
                  <c:v>924.23328839957162</c:v>
                </c:pt>
                <c:pt idx="9">
                  <c:v>914.21812573282909</c:v>
                </c:pt>
                <c:pt idx="10">
                  <c:v>908.74959992828553</c:v>
                </c:pt>
                <c:pt idx="11">
                  <c:v>903.67638135478444</c:v>
                </c:pt>
                <c:pt idx="12">
                  <c:v>897.91426083186332</c:v>
                </c:pt>
                <c:pt idx="13">
                  <c:v>894.47030207958642</c:v>
                </c:pt>
                <c:pt idx="14">
                  <c:v>889.68368912741289</c:v>
                </c:pt>
                <c:pt idx="15">
                  <c:v>884.96930473827331</c:v>
                </c:pt>
                <c:pt idx="16">
                  <c:v>878.72867570102301</c:v>
                </c:pt>
                <c:pt idx="17">
                  <c:v>875.89202810934296</c:v>
                </c:pt>
                <c:pt idx="18">
                  <c:v>871.74019806088518</c:v>
                </c:pt>
                <c:pt idx="19">
                  <c:v>867.87269579996882</c:v>
                </c:pt>
                <c:pt idx="20">
                  <c:v>859.3477271269785</c:v>
                </c:pt>
                <c:pt idx="21">
                  <c:v>854.25899709739178</c:v>
                </c:pt>
                <c:pt idx="22">
                  <c:v>848.14935981049507</c:v>
                </c:pt>
                <c:pt idx="23">
                  <c:v>843.37672026851817</c:v>
                </c:pt>
                <c:pt idx="24">
                  <c:v>836.82544322182116</c:v>
                </c:pt>
                <c:pt idx="25">
                  <c:v>833.50514336171011</c:v>
                </c:pt>
                <c:pt idx="26">
                  <c:v>829.28375922823932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C-4337-AC1B-84C9236661E6}"/>
            </c:ext>
          </c:extLst>
        </c:ser>
        <c:ser>
          <c:idx val="8"/>
          <c:order val="9"/>
          <c:tx>
            <c:strRef>
              <c:f>'[8]Peak Demand after DSR'!$L$2</c:f>
              <c:strCache>
                <c:ptCount val="1"/>
                <c:pt idx="0">
                  <c:v>G High Gas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DSR'!$L$3:$L$29</c:f>
              <c:numCache>
                <c:formatCode>General</c:formatCode>
                <c:ptCount val="27"/>
                <c:pt idx="0">
                  <c:v>987.84285344703471</c:v>
                </c:pt>
                <c:pt idx="1">
                  <c:v>989.3175475355464</c:v>
                </c:pt>
                <c:pt idx="2">
                  <c:v>987.57176601156687</c:v>
                </c:pt>
                <c:pt idx="3">
                  <c:v>986.81669385305611</c:v>
                </c:pt>
                <c:pt idx="4">
                  <c:v>984.79793916985602</c:v>
                </c:pt>
                <c:pt idx="5">
                  <c:v>980.48724518748213</c:v>
                </c:pt>
                <c:pt idx="6">
                  <c:v>978.77635110104143</c:v>
                </c:pt>
                <c:pt idx="7">
                  <c:v>976.50279592361562</c:v>
                </c:pt>
                <c:pt idx="8">
                  <c:v>966.84468724481724</c:v>
                </c:pt>
                <c:pt idx="9">
                  <c:v>964.45782742644747</c:v>
                </c:pt>
                <c:pt idx="10">
                  <c:v>966.88414990757815</c:v>
                </c:pt>
                <c:pt idx="11">
                  <c:v>969.59091789850004</c:v>
                </c:pt>
                <c:pt idx="12">
                  <c:v>971.40713898338447</c:v>
                </c:pt>
                <c:pt idx="13">
                  <c:v>974.78222520129009</c:v>
                </c:pt>
                <c:pt idx="14">
                  <c:v>976.74789774691601</c:v>
                </c:pt>
                <c:pt idx="15">
                  <c:v>978.88136961082944</c:v>
                </c:pt>
                <c:pt idx="16">
                  <c:v>979.40030911058454</c:v>
                </c:pt>
                <c:pt idx="17">
                  <c:v>983.83765859566176</c:v>
                </c:pt>
                <c:pt idx="18">
                  <c:v>986.93695278334508</c:v>
                </c:pt>
                <c:pt idx="19">
                  <c:v>990.35949703683082</c:v>
                </c:pt>
                <c:pt idx="20">
                  <c:v>989.06790384518013</c:v>
                </c:pt>
                <c:pt idx="21">
                  <c:v>991.64725993999934</c:v>
                </c:pt>
                <c:pt idx="22">
                  <c:v>993.01555257551058</c:v>
                </c:pt>
                <c:pt idx="23">
                  <c:v>995.55286652816847</c:v>
                </c:pt>
                <c:pt idx="24">
                  <c:v>995.94805801451218</c:v>
                </c:pt>
                <c:pt idx="25">
                  <c:v>999.74044728795934</c:v>
                </c:pt>
                <c:pt idx="26">
                  <c:v>1002.2555063808143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939C-4337-AC1B-84C9236661E6}"/>
            </c:ext>
          </c:extLst>
        </c:ser>
        <c:ser>
          <c:idx val="9"/>
          <c:order val="10"/>
          <c:tx>
            <c:strRef>
              <c:f>'[8]Peak Demand after DSR'!$M$2</c:f>
              <c:strCache>
                <c:ptCount val="1"/>
                <c:pt idx="0">
                  <c:v>Preferred Portfolio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FFC000"/>
              </a:solidFill>
              <a:ln w="9525">
                <a:solidFill>
                  <a:srgbClr val="FFC000">
                    <a:alpha val="94000"/>
                  </a:srgbClr>
                </a:solidFill>
              </a:ln>
              <a:effectLst/>
            </c:spPr>
          </c:marker>
          <c:cat>
            <c:numRef>
              <c:f>'[8]Peak Demand after DSR'!$B$3:$B$29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'[8]Peak Demand after DSR'!$M$3:$M$29</c:f>
              <c:numCache>
                <c:formatCode>General</c:formatCode>
                <c:ptCount val="27"/>
                <c:pt idx="0">
                  <c:v>988.17867912214172</c:v>
                </c:pt>
                <c:pt idx="1">
                  <c:v>989.99091880047456</c:v>
                </c:pt>
                <c:pt idx="2">
                  <c:v>988.60037673057002</c:v>
                </c:pt>
                <c:pt idx="3">
                  <c:v>983.26314959410718</c:v>
                </c:pt>
                <c:pt idx="4">
                  <c:v>973.32904535036198</c:v>
                </c:pt>
                <c:pt idx="5">
                  <c:v>961.02078400575317</c:v>
                </c:pt>
                <c:pt idx="6">
                  <c:v>951.49542979020555</c:v>
                </c:pt>
                <c:pt idx="7">
                  <c:v>941.51734143281135</c:v>
                </c:pt>
                <c:pt idx="8">
                  <c:v>924.23328839957162</c:v>
                </c:pt>
                <c:pt idx="9">
                  <c:v>914.21812573282909</c:v>
                </c:pt>
                <c:pt idx="10">
                  <c:v>908.74959992828553</c:v>
                </c:pt>
                <c:pt idx="11">
                  <c:v>903.67638135478444</c:v>
                </c:pt>
                <c:pt idx="12">
                  <c:v>897.91426083186332</c:v>
                </c:pt>
                <c:pt idx="13">
                  <c:v>894.47030207958642</c:v>
                </c:pt>
                <c:pt idx="14">
                  <c:v>889.68368912741289</c:v>
                </c:pt>
                <c:pt idx="15">
                  <c:v>884.96930473827331</c:v>
                </c:pt>
                <c:pt idx="16">
                  <c:v>878.72867570102301</c:v>
                </c:pt>
                <c:pt idx="17">
                  <c:v>875.89202810934296</c:v>
                </c:pt>
                <c:pt idx="18">
                  <c:v>871.74019806088518</c:v>
                </c:pt>
                <c:pt idx="19">
                  <c:v>867.87269579996882</c:v>
                </c:pt>
                <c:pt idx="20">
                  <c:v>859.3477271269785</c:v>
                </c:pt>
                <c:pt idx="21">
                  <c:v>854.25899709739178</c:v>
                </c:pt>
                <c:pt idx="22">
                  <c:v>848.14935981049507</c:v>
                </c:pt>
                <c:pt idx="23">
                  <c:v>843.37672026851817</c:v>
                </c:pt>
                <c:pt idx="24">
                  <c:v>836.82544322182116</c:v>
                </c:pt>
                <c:pt idx="25">
                  <c:v>833.50514336171011</c:v>
                </c:pt>
                <c:pt idx="26">
                  <c:v>829.28375922823932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C-4337-AC1B-84C92366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71608"/>
        <c:axId val="894266360"/>
        <c:extLst/>
      </c:lineChart>
      <c:catAx>
        <c:axId val="89427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266360"/>
        <c:crosses val="autoZero"/>
        <c:auto val="1"/>
        <c:lblAlgn val="ctr"/>
        <c:lblOffset val="100"/>
        <c:noMultiLvlLbl val="0"/>
      </c:catAx>
      <c:valAx>
        <c:axId val="89426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after DSR and Gas to Electric</a:t>
                </a:r>
                <a:r>
                  <a:rPr lang="en-US" baseline="0"/>
                  <a:t> </a:t>
                </a:r>
                <a:r>
                  <a:rPr lang="en-US"/>
                  <a:t> MDth/day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27160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2243444160215909E-2"/>
          <c:y val="0.78620896910854066"/>
          <c:w val="0.90031133789015261"/>
          <c:h val="0.1642705135133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079673780046E-2"/>
          <c:y val="7.0860983683022766E-2"/>
          <c:w val="0.88981279604855101"/>
          <c:h val="0.80289832318269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'RNG by Scenario'!$B$2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Scenario'!$B$3,'RNG by Scenario'!$B$9,'RNG by Scenario'!$B$19,'RNG by Scenario'!$B$29)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DEC4-4AA5-B277-1764A8253EAA}"/>
            </c:ext>
          </c:extLst>
        </c:ser>
        <c:ser>
          <c:idx val="3"/>
          <c:order val="1"/>
          <c:tx>
            <c:strRef>
              <c:f>'RNG by Scenario'!$E$2</c:f>
              <c:strCache>
                <c:ptCount val="1"/>
                <c:pt idx="0">
                  <c:v>B Floor Price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Scenario'!$E$3,'RNG by Scenario'!$E$9,'RNG by Scenario'!$E$19,'RNG by Scenario'!$E$29)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DEC4-4AA5-B277-1764A8253EAA}"/>
            </c:ext>
          </c:extLst>
        </c:ser>
        <c:ser>
          <c:idx val="7"/>
          <c:order val="2"/>
          <c:tx>
            <c:strRef>
              <c:f>'RNG by Scenario'!$H$2</c:f>
              <c:strCache>
                <c:ptCount val="1"/>
                <c:pt idx="0">
                  <c:v>E HHP Policy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Scenario'!$H$3,'RNG by Scenario'!$H$9,'RNG by Scenario'!$H$19,'RNG by Scenario'!$H$29)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DEC4-4AA5-B277-1764A8253EAA}"/>
            </c:ext>
          </c:extLst>
        </c:ser>
        <c:ser>
          <c:idx val="8"/>
          <c:order val="3"/>
          <c:tx>
            <c:strRef>
              <c:f>'RNG by Scenario'!$I$2</c:f>
              <c:strCache>
                <c:ptCount val="1"/>
                <c:pt idx="0">
                  <c:v>F Zero Gas Growth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Scenario'!$I$3,'RNG by Scenario'!$I$9,'RNG by Scenario'!$I$19,'RNG by Scenario'!$I$29)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DEC4-4AA5-B277-1764A8253EAA}"/>
            </c:ext>
          </c:extLst>
        </c:ser>
        <c:ser>
          <c:idx val="9"/>
          <c:order val="4"/>
          <c:tx>
            <c:strRef>
              <c:f>'RNG by Scenario'!$J$2</c:f>
              <c:strCache>
                <c:ptCount val="1"/>
                <c:pt idx="0">
                  <c:v>G High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Scenario'!$J$3,'RNG by Scenario'!$J$9,'RNG by Scenario'!$J$19,'RNG by Scenario'!$J$29)</c:f>
              <c:numCache>
                <c:formatCode>0.00</c:formatCode>
                <c:ptCount val="4"/>
                <c:pt idx="0">
                  <c:v>0</c:v>
                </c:pt>
                <c:pt idx="1">
                  <c:v>3.8986301369863017</c:v>
                </c:pt>
                <c:pt idx="2">
                  <c:v>5.1287671232876715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9-DEC4-4AA5-B277-1764A8253EAA}"/>
            </c:ext>
          </c:extLst>
        </c:ser>
        <c:ser>
          <c:idx val="2"/>
          <c:order val="5"/>
          <c:tx>
            <c:strRef>
              <c:f>'RNG by Scenario'!$D$2</c:f>
              <c:strCache>
                <c:ptCount val="1"/>
                <c:pt idx="0">
                  <c:v>A Ceiling Price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Scenario'!$D$3,'RNG by Scenario'!$D$9,'RNG by Scenario'!$D$19,'RNG by Scenario'!$D$29)</c:f>
              <c:numCache>
                <c:formatCode>0.00</c:formatCode>
                <c:ptCount val="4"/>
                <c:pt idx="0">
                  <c:v>0</c:v>
                </c:pt>
                <c:pt idx="1">
                  <c:v>5.9534246575342467</c:v>
                </c:pt>
                <c:pt idx="2">
                  <c:v>9.2383561643835623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DEC4-4AA5-B277-1764A8253EAA}"/>
            </c:ext>
          </c:extLst>
        </c:ser>
        <c:ser>
          <c:idx val="1"/>
          <c:order val="6"/>
          <c:tx>
            <c:strRef>
              <c:f>'RNG by Scenario'!$C$2</c:f>
              <c:strCache>
                <c:ptCount val="1"/>
                <c:pt idx="0">
                  <c:v>Electrification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Scenario'!$C$3,'RNG by Scenario'!$C$9,'RNG by Scenario'!$C$19,'RNG by Scenario'!$C$29)</c:f>
              <c:numCache>
                <c:formatCode>0.00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12.635616438356164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DEC4-4AA5-B277-1764A8253EAA}"/>
            </c:ext>
          </c:extLst>
        </c:ser>
        <c:ser>
          <c:idx val="4"/>
          <c:order val="7"/>
          <c:tx>
            <c:strRef>
              <c:f>'RNG by Scenario'!$F$2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Scenario'!$F$3,'RNG by Scenario'!$F$9,'RNG by Scenario'!$F$19,'RNG by Scenario'!$F$29)</c:f>
              <c:numCache>
                <c:formatCode>0.00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12.635616438356164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DEC4-4AA5-B277-1764A8253EAA}"/>
            </c:ext>
          </c:extLst>
        </c:ser>
        <c:ser>
          <c:idx val="5"/>
          <c:order val="9"/>
          <c:tx>
            <c:strRef>
              <c:f>'RNG by Scenario'!$G$2</c:f>
              <c:strCache>
                <c:ptCount val="1"/>
                <c:pt idx="0">
                  <c:v>D RNG 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('RNG by Scenario'!$A$3,'RNG by Scenario'!$A$9,'RNG by Scenario'!$A$19,'RNG by Scenario'!$A$29)</c:f>
              <c:strCache>
                <c:ptCount val="3"/>
                <c:pt idx="0">
                  <c:v>2024-25</c:v>
                </c:pt>
                <c:pt idx="1">
                  <c:v>2030-31</c:v>
                </c:pt>
                <c:pt idx="2">
                  <c:v>2041-42</c:v>
                </c:pt>
              </c:strCache>
              <c:extLst/>
            </c:strRef>
          </c:cat>
          <c:val>
            <c:numRef>
              <c:f>('RNG by Scenario'!$G$3,'RNG by Scenario'!$G$9,'RNG by Scenario'!$G$19,'RNG by Scenario'!$G$29)</c:f>
              <c:numCache>
                <c:formatCode>0.00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31.780821917808218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DEC4-4AA5-B277-1764A825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6930800"/>
        <c:axId val="826900624"/>
        <c:extLst>
          <c:ext xmlns:c15="http://schemas.microsoft.com/office/drawing/2012/chart" uri="{02D57815-91ED-43cb-92C2-25804820EDAC}">
            <c15:filteredBarSeries>
              <c15:ser>
                <c:idx val="10"/>
                <c:order val="8"/>
                <c:tx>
                  <c:str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('RNG by Scenario'!$A$3,'RNG by Scenario'!$A$9,'RNG by Scenario'!$A$19,'RNG by Scenario'!$A$29)</c15:sqref>
                        </c15:formulaRef>
                      </c:ext>
                    </c:extLst>
                    <c:strCache>
                      <c:ptCount val="3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2041-42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E4F-4E89-A112-CE4C4B500EF1}"/>
                  </c:ext>
                </c:extLst>
              </c15:ser>
            </c15:filteredBarSeries>
            <c15:filteredBarSeries>
              <c15:ser>
                <c:idx val="6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('RNG by Scenario'!$A$3,'RNG by Scenario'!$A$9,'RNG by Scenario'!$A$19,'RNG by Scenario'!$A$29)</c15:sqref>
                        </c15:formulaRef>
                      </c:ext>
                    </c:extLst>
                    <c:strCache>
                      <c:ptCount val="3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2041-42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('RNG by Scenario'!#REF!,'RNG by Scenario'!#REF!,'RNG by Scenario'!#REF!,'RNG by Scenario'!#REF!)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EC4-4AA5-B277-1764A8253EAA}"/>
                  </c:ext>
                </c:extLst>
              </c15:ser>
            </c15:filteredBarSeries>
          </c:ext>
        </c:extLst>
      </c:barChart>
      <c:catAx>
        <c:axId val="826930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0624"/>
        <c:crosses val="autoZero"/>
        <c:auto val="1"/>
        <c:lblAlgn val="ctr"/>
        <c:lblOffset val="100"/>
        <c:noMultiLvlLbl val="0"/>
      </c:catAx>
      <c:valAx>
        <c:axId val="82690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MDth</a:t>
                </a:r>
              </a:p>
            </c:rich>
          </c:tx>
          <c:layout>
            <c:manualLayout>
              <c:xMode val="edge"/>
              <c:yMode val="edge"/>
              <c:x val="0.46245534692778789"/>
              <c:y val="1.21654501216545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3080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8592879736186819E-2"/>
          <c:y val="0.89948565967186178"/>
          <c:w val="0.87864378491150141"/>
          <c:h val="8.3679764555065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079673780046E-2"/>
          <c:y val="7.0860983683022766E-2"/>
          <c:w val="0.88981279604855101"/>
          <c:h val="0.80289832318269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'[8]RNG by Scenario'!$B$2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Scenario'!$B$3,'[8]RNG by Scenario'!$B$9,'[8]RNG by Scenario'!$B$18,'[8]RNG by Scenario'!$B$28)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7103-45B5-B298-9FFF5BDDB255}"/>
            </c:ext>
          </c:extLst>
        </c:ser>
        <c:ser>
          <c:idx val="3"/>
          <c:order val="1"/>
          <c:tx>
            <c:strRef>
              <c:f>'[8]RNG by Scenario'!$E$2</c:f>
              <c:strCache>
                <c:ptCount val="1"/>
                <c:pt idx="0">
                  <c:v>B Floor Price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Scenario'!$E$3,'[8]RNG by Scenario'!$E$9,'[8]RNG by Scenario'!$E$18,'[8]RNG by Scenario'!$E$28)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7103-45B5-B298-9FFF5BDDB255}"/>
            </c:ext>
          </c:extLst>
        </c:ser>
        <c:ser>
          <c:idx val="7"/>
          <c:order val="2"/>
          <c:tx>
            <c:strRef>
              <c:f>'[8]RNG by Scenario'!$H$2</c:f>
              <c:strCache>
                <c:ptCount val="1"/>
                <c:pt idx="0">
                  <c:v>E HHP Policy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Scenario'!$H$3,'[8]RNG by Scenario'!$H$9,'[8]RNG by Scenario'!$H$18,'[8]RNG by Scenario'!$H$28)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7103-45B5-B298-9FFF5BDDB255}"/>
            </c:ext>
          </c:extLst>
        </c:ser>
        <c:ser>
          <c:idx val="8"/>
          <c:order val="3"/>
          <c:tx>
            <c:strRef>
              <c:f>'[8]RNG by Scenario'!$I$2</c:f>
              <c:strCache>
                <c:ptCount val="1"/>
                <c:pt idx="0">
                  <c:v>F Zero Gas Growth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Scenario'!$I$3,'[8]RNG by Scenario'!$I$9,'[8]RNG by Scenario'!$I$18,'[8]RNG by Scenario'!$I$28)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2.4657534246575343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7103-45B5-B298-9FFF5BDDB255}"/>
            </c:ext>
          </c:extLst>
        </c:ser>
        <c:ser>
          <c:idx val="9"/>
          <c:order val="4"/>
          <c:tx>
            <c:strRef>
              <c:f>'[8]RNG by Scenario'!$J$2</c:f>
              <c:strCache>
                <c:ptCount val="1"/>
                <c:pt idx="0">
                  <c:v>G High Gas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Scenario'!$J$3,'[8]RNG by Scenario'!$J$9,'[8]RNG by Scenario'!$J$18,'[8]RNG by Scenario'!$J$28)</c:f>
              <c:numCache>
                <c:formatCode>General</c:formatCode>
                <c:ptCount val="4"/>
                <c:pt idx="0">
                  <c:v>0</c:v>
                </c:pt>
                <c:pt idx="1">
                  <c:v>3.8986301369863017</c:v>
                </c:pt>
                <c:pt idx="2">
                  <c:v>5.0547945205479454</c:v>
                </c:pt>
                <c:pt idx="3">
                  <c:v>4.7095890410958905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7103-45B5-B298-9FFF5BDDB255}"/>
            </c:ext>
          </c:extLst>
        </c:ser>
        <c:ser>
          <c:idx val="2"/>
          <c:order val="5"/>
          <c:tx>
            <c:strRef>
              <c:f>'[8]RNG by Scenario'!$D$2</c:f>
              <c:strCache>
                <c:ptCount val="1"/>
                <c:pt idx="0">
                  <c:v>A Ceiling Price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Scenario'!$D$3,'[8]RNG by Scenario'!$D$9,'[8]RNG by Scenario'!$D$18,'[8]RNG by Scenario'!$D$28)</c:f>
              <c:numCache>
                <c:formatCode>General</c:formatCode>
                <c:ptCount val="4"/>
                <c:pt idx="0">
                  <c:v>0</c:v>
                </c:pt>
                <c:pt idx="1">
                  <c:v>5.9534246575342467</c:v>
                </c:pt>
                <c:pt idx="2">
                  <c:v>9.1643835616438363</c:v>
                </c:pt>
                <c:pt idx="3">
                  <c:v>10.463013698630137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7103-45B5-B298-9FFF5BDDB255}"/>
            </c:ext>
          </c:extLst>
        </c:ser>
        <c:ser>
          <c:idx val="1"/>
          <c:order val="6"/>
          <c:tx>
            <c:strRef>
              <c:f>'[8]RNG by Scenario'!$C$2</c:f>
              <c:strCache>
                <c:ptCount val="1"/>
                <c:pt idx="0">
                  <c:v>Electrification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Scenario'!$C$3,'[8]RNG by Scenario'!$C$9,'[8]RNG by Scenario'!$C$18,'[8]RNG by Scenario'!$C$28)</c:f>
              <c:numCache>
                <c:formatCode>General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12.726027397260275</c:v>
                </c:pt>
                <c:pt idx="3">
                  <c:v>12.600000000000001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7103-45B5-B298-9FFF5BDDB255}"/>
            </c:ext>
          </c:extLst>
        </c:ser>
        <c:ser>
          <c:idx val="4"/>
          <c:order val="7"/>
          <c:tx>
            <c:strRef>
              <c:f>'[8]RNG by Scenario'!$F$2</c:f>
              <c:strCache>
                <c:ptCount val="1"/>
                <c:pt idx="0">
                  <c:v>C Limited Emissions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Scenario'!$F$3,'[8]RNG by Scenario'!$F$9,'[8]RNG by Scenario'!$F$18,'[8]RNG by Scenario'!$F$28)</c:f>
              <c:numCache>
                <c:formatCode>General</c:formatCode>
                <c:ptCount val="4"/>
                <c:pt idx="0">
                  <c:v>2.9178082191780823</c:v>
                </c:pt>
                <c:pt idx="1">
                  <c:v>10.336986301369862</c:v>
                </c:pt>
                <c:pt idx="2">
                  <c:v>12.726027397260275</c:v>
                </c:pt>
                <c:pt idx="3">
                  <c:v>12.600000000000001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7103-45B5-B298-9FFF5BDDB255}"/>
            </c:ext>
          </c:extLst>
        </c:ser>
        <c:ser>
          <c:idx val="5"/>
          <c:order val="8"/>
          <c:tx>
            <c:strRef>
              <c:f>'[8]RNG by Scenario'!$G$2</c:f>
              <c:strCache>
                <c:ptCount val="1"/>
                <c:pt idx="0">
                  <c:v>D RNG 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('[8]RNG by Scenario'!$A$3,'[8]RNG by Scenario'!$A$9,'[8]RNG by Scenario'!$A$18,'[8]RNG by Scenario'!$A$28)</c:f>
              <c:strCache>
                <c:ptCount val="4"/>
                <c:pt idx="0">
                  <c:v>2024-25</c:v>
                </c:pt>
                <c:pt idx="1">
                  <c:v>2030-31</c:v>
                </c:pt>
                <c:pt idx="2">
                  <c:v>2040-41</c:v>
                </c:pt>
                <c:pt idx="3">
                  <c:v>2050-51</c:v>
                </c:pt>
              </c:strCache>
              <c:extLst/>
            </c:strRef>
          </c:cat>
          <c:val>
            <c:numRef>
              <c:f>('[8]RNG by Scenario'!$G$3,'[8]RNG by Scenario'!$G$9,'[8]RNG by Scenario'!$G$18,'[8]RNG by Scenario'!$G$28)</c:f>
              <c:numCache>
                <c:formatCode>General</c:formatCode>
                <c:ptCount val="4"/>
                <c:pt idx="0">
                  <c:v>0</c:v>
                </c:pt>
                <c:pt idx="1">
                  <c:v>1.095890410958904</c:v>
                </c:pt>
                <c:pt idx="2">
                  <c:v>1.6438356164383561</c:v>
                </c:pt>
                <c:pt idx="3">
                  <c:v>35.342465753424662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7103-45B5-B298-9FFF5BDD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6930800"/>
        <c:axId val="826900624"/>
        <c:extLst>
          <c:ext xmlns:c15="http://schemas.microsoft.com/office/drawing/2012/chart" uri="{02D57815-91ED-43cb-92C2-25804820EDAC}">
            <c15:filteredBarSeries>
              <c15:ser>
                <c:idx val="6"/>
                <c:order val="9"/>
                <c:tx>
                  <c:strRef>
                    <c:extLst>
                      <c:ext uri="{02D57815-91ED-43cb-92C2-25804820EDAC}">
                        <c15:formulaRef>
                          <c15:sqref>'RNG by Scenario'!#REF!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('[8]RNG by Scenario'!$A$3,'[8]RNG by Scenario'!$A$9,'[8]RNG by Scenario'!$A$18,'[8]RNG by Scenario'!$A$28)</c15:sqref>
                        </c15:formulaRef>
                      </c:ext>
                    </c:extLst>
                    <c:strCache>
                      <c:ptCount val="4"/>
                      <c:pt idx="0">
                        <c:v>2024-25</c:v>
                      </c:pt>
                      <c:pt idx="1">
                        <c:v>2030-31</c:v>
                      </c:pt>
                      <c:pt idx="2">
                        <c:v>2040-41</c:v>
                      </c:pt>
                      <c:pt idx="3">
                        <c:v>2050-51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('RNG by Scenario'!#REF!,'RNG by Scenario'!#REF!,'RNG by Scenario'!#REF!,'RNG by Scenario'!#REF!)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103-45B5-B298-9FFF5BDDB255}"/>
                  </c:ext>
                </c:extLst>
              </c15:ser>
            </c15:filteredBarSeries>
          </c:ext>
        </c:extLst>
      </c:barChart>
      <c:catAx>
        <c:axId val="826930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00624"/>
        <c:crosses val="autoZero"/>
        <c:auto val="1"/>
        <c:lblAlgn val="ctr"/>
        <c:lblOffset val="100"/>
        <c:noMultiLvlLbl val="0"/>
      </c:catAx>
      <c:valAx>
        <c:axId val="8269006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Day MDth</a:t>
                </a:r>
              </a:p>
            </c:rich>
          </c:tx>
          <c:layout>
            <c:manualLayout>
              <c:xMode val="edge"/>
              <c:yMode val="edge"/>
              <c:x val="0.46245534692778789"/>
              <c:y val="1.21654501216545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93080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8592879736186819E-2"/>
          <c:y val="0.89948565967186178"/>
          <c:w val="0.87864378491150141"/>
          <c:h val="8.3679764555065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1108074</xdr:colOff>
      <xdr:row>14</xdr:row>
      <xdr:rowOff>120650</xdr:rowOff>
    </xdr:from>
    <xdr:to>
      <xdr:col>17</xdr:col>
      <xdr:colOff>69850</xdr:colOff>
      <xdr:row>61</xdr:row>
      <xdr:rowOff>31750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323849</xdr:colOff>
      <xdr:row>9</xdr:row>
      <xdr:rowOff>101600</xdr:rowOff>
    </xdr:from>
    <xdr:to>
      <xdr:col>24</xdr:col>
      <xdr:colOff>133349</xdr:colOff>
      <xdr:row>39</xdr:row>
      <xdr:rowOff>95250</xdr:rowOff>
    </xdr:to>
    <xdr:sp macro="" textlink="">
      <xdr:nvSpPr>
        <xdr:cNvPr id="2" name="TextBox 1"/>
        <xdr:cNvSpPr txBox="1"/>
      </xdr:nvSpPr>
      <xdr:spPr>
        <a:xfrm rot="20807362">
          <a:off x="9118599" y="2228850"/>
          <a:ext cx="8191500" cy="5645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600">
              <a:solidFill>
                <a:srgbClr val="FF0000">
                  <a:alpha val="40000"/>
                </a:srgbClr>
              </a:solidFill>
            </a:rPr>
            <a:t>DRAFT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31</xdr:row>
      <xdr:rowOff>19050</xdr:rowOff>
    </xdr:from>
    <xdr:to>
      <xdr:col>10</xdr:col>
      <xdr:colOff>152400</xdr:colOff>
      <xdr:row>64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29</xdr:row>
      <xdr:rowOff>219073</xdr:rowOff>
    </xdr:from>
    <xdr:to>
      <xdr:col>10</xdr:col>
      <xdr:colOff>514350</xdr:colOff>
      <xdr:row>76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485774</xdr:colOff>
      <xdr:row>28</xdr:row>
      <xdr:rowOff>219073</xdr:rowOff>
    </xdr:from>
    <xdr:to>
      <xdr:col>10</xdr:col>
      <xdr:colOff>1056884</xdr:colOff>
      <xdr:row>75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4</xdr:row>
      <xdr:rowOff>69850</xdr:rowOff>
    </xdr:from>
    <xdr:to>
      <xdr:col>20</xdr:col>
      <xdr:colOff>584200</xdr:colOff>
      <xdr:row>23</xdr:row>
      <xdr:rowOff>76200</xdr:rowOff>
    </xdr:to>
    <xdr:sp macro="" textlink="">
      <xdr:nvSpPr>
        <xdr:cNvPr id="2" name="TextBox 1"/>
        <xdr:cNvSpPr txBox="1"/>
      </xdr:nvSpPr>
      <xdr:spPr>
        <a:xfrm rot="20508287">
          <a:off x="3822700" y="2095500"/>
          <a:ext cx="9169400" cy="3505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600" b="0" i="0" u="none" strike="noStrike" kern="0" cap="none" spc="0" normalizeH="0" baseline="0" noProof="0" smtClean="0">
              <a:ln>
                <a:noFill/>
              </a:ln>
              <a:solidFill>
                <a:srgbClr val="FF0000">
                  <a:alpha val="40000"/>
                </a:srgb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DRAFT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A--kb%20edits--scenario%202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G%20DEVELOPMENT\11.%20Analytics\%23LNG%20Financial%20Model\%23%23LNG%20Financial%20Model%20011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G%20DEVELOPMENT\1.%20Project%20Development%20&amp;%20Strategy\BOD%20Materials\Board%20Meeting%2001.2014\%23%23LNG%20Financial%20Model%20082613%20_%202014%205%20Year%20Pla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donah\Local%20Settings\Temporary%20Internet%20Files\OLK6D\1_EV%20&amp;%20CNG\EV%20Proforma_Case%201&amp;2&amp;3_11%2010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URORA%202006%20GRC/(C)_RC_092205/Copy%20of%20(C)_PSE_Hydro_Data_50yrs_0721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willi\Local%20Settings\Temporary%20Internet%20Files\Content.Outlook\RL9YYJBD\Analyzer2011%20v5%20-%20Templat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Gas/Sendout%20Results/CCA%20Emissions/CCA%20Emissions%20-%20Scenarios%20and%20Sensitivities_03.03.23_H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Gas/Resource%20Balance/Load%20Resource%20Balance_2023%20IRP_03.04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A"/>
      <sheetName val="Therms"/>
      <sheetName val="ConstructionCosts"/>
      <sheetName val="ReadMe"/>
      <sheetName val="pmt strea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ve Analysis"/>
      <sheetName val="PM and Change Log"/>
      <sheetName val="Assumptions"/>
      <sheetName val="Inventory &amp; Allocation"/>
      <sheetName val="Capital Inputs"/>
      <sheetName val="O&amp;M Inputs"/>
      <sheetName val="Energy Costs"/>
      <sheetName val="LNG Plant COS Rev Req "/>
      <sheetName val="Contract Premium"/>
      <sheetName val="Contract Revenues"/>
      <sheetName val="FIN STMT PLANT"/>
      <sheetName val="Dist Plant Rev Req"/>
      <sheetName val="FIN STMT DIST UPGRADES"/>
      <sheetName val="LNG Plant Summary for Kelly"/>
      <sheetName val="Fuel Charge"/>
      <sheetName val="Alt. Analysis"/>
      <sheetName val="Stand Alone Peaker"/>
      <sheetName val="Rev &amp; Inc Stm for BOD"/>
      <sheetName val="May Board Tables"/>
      <sheetName val="TOTE Price History"/>
      <sheetName val="TOTE LOI&amp;FSA Support"/>
      <sheetName val="TOTE Price Cap"/>
      <sheetName val="TOTE Pricing Analysis"/>
      <sheetName val="TOTE LOI BackEND"/>
      <sheetName val="BP Pricing 6.05.2014"/>
      <sheetName val="BP Pricing 6.02.2014"/>
      <sheetName val="BP Pricing 4.29.2014"/>
      <sheetName val="BLU 03.05.14"/>
      <sheetName val="State Tax Benefits"/>
      <sheetName val="For Credit Folks"/>
      <sheetName val="5 Year Plan - 09.25.13"/>
      <sheetName val="Chart1"/>
      <sheetName val="MACRS Schedule"/>
      <sheetName val="Clean Energy 12.21"/>
      <sheetName val="Sheet1"/>
      <sheetName val="Ratebased Liab."/>
      <sheetName val="Blu Pricing"/>
      <sheetName val="FP&amp;A Tab (Last Updated 08 14)"/>
    </sheetNames>
    <sheetDataSet>
      <sheetData sheetId="0"/>
      <sheetData sheetId="1"/>
      <sheetData sheetId="2">
        <row r="5">
          <cell r="B5">
            <v>2019</v>
          </cell>
        </row>
        <row r="11">
          <cell r="G11" t="b">
            <v>1</v>
          </cell>
        </row>
        <row r="16">
          <cell r="B16">
            <v>5.9837400000000001</v>
          </cell>
        </row>
        <row r="17">
          <cell r="B17">
            <v>11.709190543657716</v>
          </cell>
        </row>
        <row r="18">
          <cell r="B18">
            <v>12.990555865885501</v>
          </cell>
        </row>
        <row r="20">
          <cell r="B20">
            <v>1.68</v>
          </cell>
        </row>
        <row r="23">
          <cell r="B23">
            <v>10</v>
          </cell>
        </row>
        <row r="24">
          <cell r="B24">
            <v>25</v>
          </cell>
        </row>
        <row r="28">
          <cell r="B28">
            <v>0</v>
          </cell>
          <cell r="C28">
            <v>0</v>
          </cell>
        </row>
        <row r="37">
          <cell r="E37">
            <v>39643375.466036282</v>
          </cell>
        </row>
        <row r="47">
          <cell r="B47">
            <v>2.5000000000000001E-2</v>
          </cell>
        </row>
        <row r="48">
          <cell r="B48">
            <v>0.03</v>
          </cell>
        </row>
        <row r="50">
          <cell r="B50">
            <v>6.6900000000000001E-2</v>
          </cell>
        </row>
        <row r="51">
          <cell r="B51">
            <v>7.7700000000000005E-2</v>
          </cell>
        </row>
        <row r="58">
          <cell r="B58">
            <v>0.63689265895742597</v>
          </cell>
        </row>
        <row r="61">
          <cell r="B61">
            <v>9.5000000000000001E-2</v>
          </cell>
        </row>
        <row r="65">
          <cell r="B65">
            <v>5.8100000000000001E-3</v>
          </cell>
        </row>
        <row r="70">
          <cell r="B70">
            <v>2.3964870499999957E-2</v>
          </cell>
          <cell r="C70">
            <v>5.94E-3</v>
          </cell>
          <cell r="D70">
            <v>4.0063235844739357E-2</v>
          </cell>
        </row>
        <row r="71">
          <cell r="B71">
            <v>1.4196421833144247E-2</v>
          </cell>
        </row>
        <row r="111">
          <cell r="C111">
            <v>0.10845025089865867</v>
          </cell>
        </row>
        <row r="113">
          <cell r="B113">
            <v>0.89948000000000006</v>
          </cell>
        </row>
      </sheetData>
      <sheetData sheetId="3"/>
      <sheetData sheetId="4">
        <row r="29">
          <cell r="E29">
            <v>0.54659029502071854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9">
          <cell r="C49">
            <v>4.5872999999999997E-2</v>
          </cell>
        </row>
      </sheetData>
      <sheetData sheetId="12"/>
      <sheetData sheetId="13"/>
      <sheetData sheetId="14"/>
      <sheetData sheetId="15">
        <row r="36">
          <cell r="H36" t="str">
            <v>Tacoma LNG Facility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Year Plan"/>
      <sheetName val="Inventory&amp;Allocation"/>
      <sheetName val="Assumptions"/>
      <sheetName val="Capital Inputs"/>
      <sheetName val="$ per BOE"/>
      <sheetName val="O&amp;M Inputs"/>
      <sheetName val="Gas Cost"/>
      <sheetName val="Distribution Cost-&gt; Rev Req"/>
      <sheetName val="Distr Inc Stmt"/>
      <sheetName val="Stnd Revenue "/>
      <sheetName val="Stnd  Inc Stmt"/>
      <sheetName val="Def. Revenue"/>
      <sheetName val="Revenue Req"/>
      <sheetName val="Income Stmt"/>
      <sheetName val="FIN STMT Total Project"/>
      <sheetName val="FIN STMT LNG Total"/>
      <sheetName val="FIN STMT LNG "/>
      <sheetName val="FIN STMT Distribution"/>
      <sheetName val="FIN STMT Deferred revenue"/>
      <sheetName val="Deferred Rev Calc"/>
      <sheetName val="Rev. Exp. EBITDA. Cash."/>
      <sheetName val="Reg Liability"/>
      <sheetName val="Scenarios"/>
      <sheetName val="Chart2"/>
      <sheetName val="MACRS Schedule"/>
      <sheetName val="LNG SALES &amp; Gas Cost"/>
      <sheetName val="Variable Stream"/>
      <sheetName val="Sheet1"/>
      <sheetName val="Ratebased Liab."/>
      <sheetName val="BP JV Pricing 050113"/>
      <sheetName val="TOTE Summary 2012"/>
      <sheetName val="Pricing 05102013"/>
      <sheetName val="BP Pricing 042913"/>
      <sheetName val="BP Pricing 042513"/>
      <sheetName val="Pricing 04182013"/>
      <sheetName val="BP Pricing 030812"/>
      <sheetName val="Linde Pricing 03 13 13"/>
      <sheetName val="BP Pricing 05 23 13"/>
      <sheetName val="Summary for Janet"/>
    </sheetNames>
    <sheetDataSet>
      <sheetData sheetId="0"/>
      <sheetData sheetId="1"/>
      <sheetData sheetId="2">
        <row r="19">
          <cell r="B19" t="b">
            <v>1</v>
          </cell>
        </row>
        <row r="103">
          <cell r="B103">
            <v>0.04</v>
          </cell>
        </row>
      </sheetData>
      <sheetData sheetId="3"/>
      <sheetData sheetId="4"/>
      <sheetData sheetId="5"/>
      <sheetData sheetId="6"/>
      <sheetData sheetId="7">
        <row r="29">
          <cell r="D29">
            <v>0.10500200000000001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  <sheetName val="Gen Inputs"/>
      <sheetName val="Inc Stmt"/>
      <sheetName val="Load &amp; Rev"/>
      <sheetName val="O&amp;M"/>
      <sheetName val="Case 3a - Differentiated Cust"/>
      <sheetName val="CapEx Case3"/>
      <sheetName val="Case 2 - Enhanced Cust Service"/>
      <sheetName val="CapEx Case2"/>
      <sheetName val="Case 1 - Basic Cust Service"/>
      <sheetName val="Stmts|Cost+"/>
      <sheetName val="DATA=&gt;"/>
      <sheetName val="Elec Vehicle Load Estimates"/>
      <sheetName val="Old=&gt;"/>
      <sheetName val="Stmts| Take rate"/>
      <sheetName val="Stmts|Rate Case"/>
      <sheetName val="Rates"/>
    </sheetNames>
    <sheetDataSet>
      <sheetData sheetId="0"/>
      <sheetData sheetId="1">
        <row r="20">
          <cell r="B20">
            <v>2011</v>
          </cell>
        </row>
        <row r="21">
          <cell r="B21">
            <v>20</v>
          </cell>
        </row>
        <row r="34">
          <cell r="B34">
            <v>0.35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tial Information"/>
      <sheetName val="Instructions &amp; Notes"/>
      <sheetName val="Controls"/>
      <sheetName val="Hydro Data"/>
      <sheetName val="Hydro to XMP"/>
      <sheetName val="Portfolio Average"/>
      <sheetName val="Market Prices"/>
      <sheetName val="Detail Summary Results 2005"/>
      <sheetName val="Detail Summary Results 2006"/>
      <sheetName val="Portfolio Hydro Year 1929"/>
      <sheetName val="Portfolio Hydro Year 1930"/>
      <sheetName val="Portfolio Hydro Year 1931"/>
      <sheetName val="Portfolio Hydro Year 1932"/>
      <sheetName val="Portfolio Hydro Year 1933"/>
      <sheetName val="Portfolio Hydro Year 1934"/>
      <sheetName val="Portfolio Hydro Year 1935"/>
      <sheetName val="Portfolio Hydro Year 1936"/>
      <sheetName val="Portfolio Hydro Year 1937"/>
      <sheetName val="Portfolio Hydro Year 1938"/>
      <sheetName val="Portfolio Hydro Year 1939"/>
      <sheetName val="Portfolio Hydro Year 1940"/>
      <sheetName val="Portfolio Hydro Year 1941"/>
      <sheetName val="Portfolio Hydro Year 1942"/>
      <sheetName val="Portfolio Hydro Year 1943"/>
      <sheetName val="Portfolio Hydro Year 1944"/>
      <sheetName val="Portfolio Hydro Year 1945"/>
      <sheetName val="Portfolio Hydro Year 1946"/>
      <sheetName val="Portfolio Hydro Year 1947"/>
      <sheetName val="Portfolio Hydro Year 1948"/>
      <sheetName val="Portfolio Hydro Year 1949"/>
      <sheetName val="Portfolio Hydro Year 1950"/>
      <sheetName val="Portfolio Hydro Year 1951"/>
      <sheetName val="Portfolio Hydro Year 1952"/>
      <sheetName val="Portfolio Hydro Year 1953"/>
      <sheetName val="Portfolio Hydro Year 1954"/>
      <sheetName val="Portfolio Hydro Year 1955"/>
      <sheetName val="Portfolio Hydro Year 1956"/>
      <sheetName val="Portfolio Hydro Year 1957"/>
      <sheetName val="Portfolio Hydro Year 1958"/>
      <sheetName val="Portfolio Hydro Year 1959"/>
      <sheetName val="Portfolio Hydro Year 1960"/>
      <sheetName val="Portfolio Hydro Year 1961"/>
      <sheetName val="Portfolio Hydro Year 1962"/>
      <sheetName val="Portfolio Hydro Year 1963"/>
      <sheetName val="Portfolio Hydro Year 1964"/>
      <sheetName val="Portfolio Hydro Year 1965"/>
      <sheetName val="Portfolio Hydro Year 1966"/>
      <sheetName val="Portfolio Hydro Year 1967"/>
      <sheetName val="Portfolio Hydro Year 1968"/>
      <sheetName val="Portfolio Hydro Year 1969"/>
      <sheetName val="Portfolio Hydro Year 1970"/>
      <sheetName val="Portfolio Hydro Year 1971"/>
      <sheetName val="Portfolio Hydro Year 1972"/>
      <sheetName val="Portfolio Hydro Year 1973"/>
      <sheetName val="Portfolio Hydro Year 1974"/>
      <sheetName val="Portfolio Hydro Year 1975"/>
      <sheetName val="Portfolio Hydro Year 1976"/>
      <sheetName val="Portfolio Hydro Year 1977"/>
      <sheetName val="Portfolio Hydro Year 19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NG SALES &amp; Gas Cost"/>
      <sheetName val="Instructions"/>
      <sheetName val="Description"/>
      <sheetName val="Assumptions (Input)"/>
      <sheetName val="Capital Projects(Input)"/>
      <sheetName val="Plant(Input)"/>
      <sheetName val="Operations(Input)"/>
      <sheetName val="Results-Print"/>
      <sheetName val="Summary of Results"/>
      <sheetName val="Income Statement (Results)"/>
      <sheetName val="Cash Flow Statement (Results)"/>
      <sheetName val="Tax Statement (Results)"/>
      <sheetName val="IS-Output"/>
      <sheetName val="BS-Output"/>
      <sheetName val="CF-Output"/>
      <sheetName val="Capital Projects(Results)"/>
      <sheetName val="Book Depreciation"/>
      <sheetName val="Tax Depreciation"/>
      <sheetName val="MACRS RATES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</sheetData>
      <sheetData sheetId="6">
        <row r="6">
          <cell r="B6">
            <v>5000000</v>
          </cell>
          <cell r="C6">
            <v>5000000</v>
          </cell>
          <cell r="D6">
            <v>5000000</v>
          </cell>
          <cell r="E6">
            <v>5000000</v>
          </cell>
          <cell r="F6">
            <v>5000000</v>
          </cell>
          <cell r="G6">
            <v>5000000</v>
          </cell>
          <cell r="H6">
            <v>5000000</v>
          </cell>
          <cell r="I6">
            <v>5000000</v>
          </cell>
          <cell r="J6">
            <v>5000000</v>
          </cell>
          <cell r="K6">
            <v>5000000</v>
          </cell>
          <cell r="L6">
            <v>5000000</v>
          </cell>
          <cell r="M6">
            <v>5000000</v>
          </cell>
          <cell r="N6">
            <v>5000000</v>
          </cell>
          <cell r="O6">
            <v>5000000</v>
          </cell>
          <cell r="P6">
            <v>5000000</v>
          </cell>
          <cell r="Q6">
            <v>5000000</v>
          </cell>
          <cell r="R6">
            <v>5000000</v>
          </cell>
          <cell r="S6">
            <v>5000000</v>
          </cell>
          <cell r="T6">
            <v>5000000</v>
          </cell>
          <cell r="U6">
            <v>5000000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-Summary Emissions"/>
      <sheetName val="Summary of emissions"/>
      <sheetName val="Chart1"/>
      <sheetName val="Chart2"/>
      <sheetName val="Chart3 Preferred portfolio"/>
      <sheetName val="Chart15-$ Clg price Allowances"/>
      <sheetName val="Data for charts Preferred Port"/>
      <sheetName val="Inputs for Emissions Charts"/>
      <sheetName val="Reference Chart"/>
      <sheetName val="Data for charts Ref"/>
      <sheetName val="Inputs for CCA -Ref"/>
      <sheetName val="Electrification Chart"/>
      <sheetName val="Data for charts Electrification"/>
      <sheetName val="Inputs for CCA - Electrificatio"/>
      <sheetName val="Ceiling Price Chart"/>
      <sheetName val="Data for charts Ceiling Price"/>
      <sheetName val="Inputs for CCA Ceiling Price"/>
      <sheetName val="Floor Price Chart"/>
      <sheetName val="Data for charts Floor Price"/>
      <sheetName val="Inputs for CCA Floor Price"/>
      <sheetName val="Chart15-$ Flr Price Allowances"/>
      <sheetName val="Limited Emissions Chart"/>
      <sheetName val="Data for charts Limited Emissio"/>
      <sheetName val="Inputs for CCA Limited Emission"/>
      <sheetName val="RNG NA Chart"/>
      <sheetName val="Data for charts RNG NA"/>
      <sheetName val="Inputs for CCA RNG NA"/>
      <sheetName val="HHP Policy Chart"/>
      <sheetName val="Data for charts HHP Policy"/>
      <sheetName val="Inputs for CCA HHP Policy"/>
      <sheetName val="Zero Growth Chart"/>
      <sheetName val="Data for charts Zero Growth"/>
      <sheetName val="Inputs for CCA Zero Growth"/>
      <sheetName val="High Price Chart"/>
      <sheetName val="Data for charts High Price"/>
      <sheetName val="Inputs for CCA High Price"/>
      <sheetName val="Summary in MDth"/>
      <sheetName val="EE"/>
      <sheetName val="G2E"/>
      <sheetName val="RNG"/>
      <sheetName val="Table 2.2 CE RNG Preferred port"/>
      <sheetName val="Sheet1"/>
      <sheetName val="Green H2"/>
      <sheetName val="Table 2.3 Green Hydrogen"/>
      <sheetName val="Builds Summary grouped by year"/>
      <sheetName val="Fig 2.2 RNG Builds"/>
      <sheetName val="Chart14"/>
      <sheetName val="Energy Demand after EE+G2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>
        <row r="17">
          <cell r="E17">
            <v>5535516.7227719398</v>
          </cell>
          <cell r="F17">
            <v>5471919.5440828074</v>
          </cell>
          <cell r="G17">
            <v>5511962.0471534422</v>
          </cell>
          <cell r="H17">
            <v>5483091.9728131332</v>
          </cell>
          <cell r="I17">
            <v>5384187.4149621092</v>
          </cell>
          <cell r="J17">
            <v>5324081.9450652255</v>
          </cell>
          <cell r="K17">
            <v>5210269.6175668808</v>
          </cell>
          <cell r="L17">
            <v>5196362.6800600383</v>
          </cell>
          <cell r="M17">
            <v>5091268.0843035663</v>
          </cell>
          <cell r="N17">
            <v>4994330.0835691681</v>
          </cell>
          <cell r="O17">
            <v>4973617.1431324985</v>
          </cell>
          <cell r="P17">
            <v>4963785.0527114244</v>
          </cell>
          <cell r="Q17">
            <v>4984489.125205812</v>
          </cell>
          <cell r="R17">
            <v>4945861.6259714952</v>
          </cell>
          <cell r="S17">
            <v>4947333.8022227241</v>
          </cell>
          <cell r="T17">
            <v>4953668.9195767036</v>
          </cell>
          <cell r="U17">
            <v>4974135.6977601657</v>
          </cell>
          <cell r="V17">
            <v>4947029.1537230704</v>
          </cell>
          <cell r="W17">
            <v>4918070.3664331585</v>
          </cell>
          <cell r="X17">
            <v>4962976.282814322</v>
          </cell>
          <cell r="Y17">
            <v>4970609.584571314</v>
          </cell>
          <cell r="Z17">
            <v>4947514.7887115628</v>
          </cell>
          <cell r="AA17">
            <v>4959818.3474730998</v>
          </cell>
          <cell r="AB17">
            <v>4969480.4127278766</v>
          </cell>
          <cell r="AC17">
            <v>5000646.6106609683</v>
          </cell>
          <cell r="AD17">
            <v>4996752.914675287</v>
          </cell>
          <cell r="AE17">
            <v>5008726.2597033726</v>
          </cell>
        </row>
      </sheetData>
      <sheetData sheetId="10"/>
      <sheetData sheetId="11" refreshError="1"/>
      <sheetData sheetId="12">
        <row r="17">
          <cell r="E17">
            <v>5454827.3366805157</v>
          </cell>
          <cell r="F17">
            <v>5264165.5898658605</v>
          </cell>
          <cell r="G17">
            <v>5215516.4879141171</v>
          </cell>
          <cell r="H17">
            <v>5064241.9564454835</v>
          </cell>
          <cell r="I17">
            <v>4817156.0611631013</v>
          </cell>
          <cell r="J17">
            <v>4605920.6418369394</v>
          </cell>
          <cell r="K17">
            <v>4322219.9806052344</v>
          </cell>
          <cell r="L17">
            <v>4107836.9232157106</v>
          </cell>
          <cell r="M17">
            <v>3797773.6887878729</v>
          </cell>
          <cell r="N17">
            <v>3484140.9159816597</v>
          </cell>
          <cell r="O17">
            <v>3246152.9139621826</v>
          </cell>
          <cell r="P17">
            <v>3015868.0329712098</v>
          </cell>
          <cell r="Q17">
            <v>2823824.1570603391</v>
          </cell>
          <cell r="R17">
            <v>2560429.9045333546</v>
          </cell>
          <cell r="S17">
            <v>2349375.3939805049</v>
          </cell>
          <cell r="T17">
            <v>2143507.789246452</v>
          </cell>
          <cell r="U17">
            <v>1969407.4416319754</v>
          </cell>
          <cell r="V17">
            <v>1756495.0184972235</v>
          </cell>
          <cell r="W17">
            <v>1574511.1921662127</v>
          </cell>
          <cell r="X17">
            <v>1466843.7754958507</v>
          </cell>
          <cell r="Y17">
            <v>1314486.5812265074</v>
          </cell>
          <cell r="Z17">
            <v>1174335.4789590652</v>
          </cell>
          <cell r="AA17">
            <v>1083349.6472367756</v>
          </cell>
          <cell r="AB17">
            <v>1009944.8328364836</v>
          </cell>
          <cell r="AC17">
            <v>952803.35750562674</v>
          </cell>
          <cell r="AD17">
            <v>884374.12520050793</v>
          </cell>
          <cell r="AE17">
            <v>824143.44187889621</v>
          </cell>
        </row>
      </sheetData>
      <sheetData sheetId="13"/>
      <sheetData sheetId="14" refreshError="1"/>
      <sheetData sheetId="15">
        <row r="17">
          <cell r="E17">
            <v>5478296.975317237</v>
          </cell>
          <cell r="F17">
            <v>5351893.2729056263</v>
          </cell>
          <cell r="G17">
            <v>5380628.5511748744</v>
          </cell>
          <cell r="H17">
            <v>5325589.7256967202</v>
          </cell>
          <cell r="I17">
            <v>5195807.2113270704</v>
          </cell>
          <cell r="J17">
            <v>5121030.7684007622</v>
          </cell>
          <cell r="K17">
            <v>4994816.199062313</v>
          </cell>
          <cell r="L17">
            <v>4962255.0184474401</v>
          </cell>
          <cell r="M17">
            <v>4846436.8858564422</v>
          </cell>
          <cell r="N17">
            <v>4736292.2264713859</v>
          </cell>
          <cell r="O17">
            <v>4710439.4686976317</v>
          </cell>
          <cell r="P17">
            <v>4691302.2866059914</v>
          </cell>
          <cell r="Q17">
            <v>4713626.273628681</v>
          </cell>
          <cell r="R17">
            <v>4662257.0575305074</v>
          </cell>
          <cell r="S17">
            <v>4650752.5680511473</v>
          </cell>
          <cell r="T17">
            <v>4635599.7870203983</v>
          </cell>
          <cell r="U17">
            <v>4646760.905629063</v>
          </cell>
          <cell r="V17">
            <v>4604592.7264419645</v>
          </cell>
          <cell r="W17">
            <v>4567381.9101951411</v>
          </cell>
          <cell r="X17">
            <v>4604001.6837771107</v>
          </cell>
          <cell r="Y17">
            <v>4602656.0799261043</v>
          </cell>
          <cell r="Z17">
            <v>4579370.7677606083</v>
          </cell>
          <cell r="AA17">
            <v>4588140.9178863373</v>
          </cell>
          <cell r="AB17">
            <v>4609671.5257117832</v>
          </cell>
          <cell r="AC17">
            <v>4637160.3700353876</v>
          </cell>
          <cell r="AD17">
            <v>4643473.053207133</v>
          </cell>
          <cell r="AE17">
            <v>4649338.5763895689</v>
          </cell>
        </row>
      </sheetData>
      <sheetData sheetId="16"/>
      <sheetData sheetId="17" refreshError="1"/>
      <sheetData sheetId="18">
        <row r="17">
          <cell r="E17">
            <v>5537450.7393011814</v>
          </cell>
          <cell r="F17">
            <v>5487572.8919703458</v>
          </cell>
          <cell r="G17">
            <v>5527477.2211486027</v>
          </cell>
          <cell r="H17">
            <v>5498047.9985542027</v>
          </cell>
          <cell r="I17">
            <v>5390261.4135394963</v>
          </cell>
          <cell r="J17">
            <v>5334102.5182317188</v>
          </cell>
          <cell r="K17">
            <v>5212157.5843873201</v>
          </cell>
          <cell r="L17">
            <v>5197123.5869733915</v>
          </cell>
          <cell r="M17">
            <v>5085717.4118923042</v>
          </cell>
          <cell r="N17">
            <v>4990460.3354174243</v>
          </cell>
          <cell r="O17">
            <v>4967849.7915739017</v>
          </cell>
          <cell r="P17">
            <v>4955737.7532332307</v>
          </cell>
          <cell r="Q17">
            <v>4975642.928298803</v>
          </cell>
          <cell r="R17">
            <v>4932515.877111488</v>
          </cell>
          <cell r="S17">
            <v>4919385.2218285808</v>
          </cell>
          <cell r="T17">
            <v>4913144.3942999281</v>
          </cell>
          <cell r="U17">
            <v>4923220.6457344713</v>
          </cell>
          <cell r="V17">
            <v>4890439.7364757061</v>
          </cell>
          <cell r="W17">
            <v>4852055.3527900586</v>
          </cell>
          <cell r="X17">
            <v>4892741.4257315444</v>
          </cell>
          <cell r="Y17">
            <v>4896051.2816240368</v>
          </cell>
          <cell r="Z17">
            <v>4873763.6160373064</v>
          </cell>
          <cell r="AA17">
            <v>4884227.781904689</v>
          </cell>
          <cell r="AB17">
            <v>4892366.1406868491</v>
          </cell>
          <cell r="AC17">
            <v>4923240.9302732898</v>
          </cell>
          <cell r="AD17">
            <v>4923168.6437012786</v>
          </cell>
          <cell r="AE17">
            <v>4933769.4995458275</v>
          </cell>
        </row>
      </sheetData>
      <sheetData sheetId="19"/>
      <sheetData sheetId="20" refreshError="1"/>
      <sheetData sheetId="21" refreshError="1"/>
      <sheetData sheetId="22">
        <row r="17">
          <cell r="E17">
            <v>5466726.7382420199</v>
          </cell>
          <cell r="F17">
            <v>5299182.4442356098</v>
          </cell>
          <cell r="G17">
            <v>5286890.1117548235</v>
          </cell>
          <cell r="H17">
            <v>5183043.87869462</v>
          </cell>
          <cell r="I17">
            <v>4996543.2837441787</v>
          </cell>
          <cell r="J17">
            <v>4856667.4611978792</v>
          </cell>
          <cell r="K17">
            <v>4657500.126842333</v>
          </cell>
          <cell r="L17">
            <v>4541235.4379832093</v>
          </cell>
          <cell r="M17">
            <v>4335155.4487471096</v>
          </cell>
          <cell r="N17">
            <v>4132824.6999929883</v>
          </cell>
          <cell r="O17">
            <v>4022579.740694168</v>
          </cell>
          <cell r="P17">
            <v>3916401.6793292211</v>
          </cell>
          <cell r="Q17">
            <v>3851115.6021779375</v>
          </cell>
          <cell r="R17">
            <v>3710303.7299163248</v>
          </cell>
          <cell r="S17">
            <v>3614623.6163206389</v>
          </cell>
          <cell r="T17">
            <v>3512648.8406279711</v>
          </cell>
          <cell r="U17">
            <v>3434465.0371715566</v>
          </cell>
          <cell r="V17">
            <v>3304351.7519194745</v>
          </cell>
          <cell r="W17">
            <v>3188609.1524617998</v>
          </cell>
          <cell r="X17">
            <v>3151018.1304856967</v>
          </cell>
          <cell r="Y17">
            <v>3054599.2095630094</v>
          </cell>
          <cell r="Z17">
            <v>2955242.0890168492</v>
          </cell>
          <cell r="AA17">
            <v>2898344.5358694717</v>
          </cell>
          <cell r="AB17">
            <v>2851942.8974437201</v>
          </cell>
          <cell r="AC17">
            <v>2816092.1716575222</v>
          </cell>
          <cell r="AD17">
            <v>2762723.4876854168</v>
          </cell>
          <cell r="AE17">
            <v>2714110.5297746034</v>
          </cell>
        </row>
      </sheetData>
      <sheetData sheetId="23"/>
      <sheetData sheetId="24" refreshError="1"/>
      <sheetData sheetId="25">
        <row r="17">
          <cell r="E17">
            <v>5535516.7227719398</v>
          </cell>
          <cell r="F17">
            <v>5469457.9692924181</v>
          </cell>
          <cell r="G17">
            <v>5507656.3663181923</v>
          </cell>
          <cell r="H17">
            <v>5476469.3211864037</v>
          </cell>
          <cell r="I17">
            <v>5366872.3409467451</v>
          </cell>
          <cell r="J17">
            <v>5303630.4122784724</v>
          </cell>
          <cell r="K17">
            <v>5179830.7143975701</v>
          </cell>
          <cell r="L17">
            <v>5162881.8795137126</v>
          </cell>
          <cell r="M17">
            <v>5049570.7272837078</v>
          </cell>
          <cell r="N17">
            <v>4947197.7473156266</v>
          </cell>
          <cell r="O17">
            <v>4923404.4637828907</v>
          </cell>
          <cell r="P17">
            <v>4910982.049982979</v>
          </cell>
          <cell r="Q17">
            <v>4930585.33307161</v>
          </cell>
          <cell r="R17">
            <v>4881859.3070799094</v>
          </cell>
          <cell r="S17">
            <v>4868337.7320823213</v>
          </cell>
          <cell r="T17">
            <v>4861714.6230065441</v>
          </cell>
          <cell r="U17">
            <v>4293956.6095255231</v>
          </cell>
          <cell r="V17">
            <v>4203126.3225155063</v>
          </cell>
          <cell r="W17">
            <v>4164532.1957225855</v>
          </cell>
          <cell r="X17">
            <v>4205007.3102112701</v>
          </cell>
          <cell r="Y17">
            <v>4208085.7634350052</v>
          </cell>
          <cell r="Z17">
            <v>4180375.4158040825</v>
          </cell>
          <cell r="AA17">
            <v>4190690.4180952748</v>
          </cell>
          <cell r="AB17">
            <v>4198686.1592652882</v>
          </cell>
          <cell r="AC17">
            <v>4229428.0835921224</v>
          </cell>
          <cell r="AD17">
            <v>4223804.3902156893</v>
          </cell>
          <cell r="AE17">
            <v>4233939.8634850401</v>
          </cell>
        </row>
      </sheetData>
      <sheetData sheetId="26"/>
      <sheetData sheetId="27" refreshError="1"/>
      <sheetData sheetId="28">
        <row r="17">
          <cell r="E17">
            <v>5523526.3702548621</v>
          </cell>
          <cell r="F17">
            <v>5419206.6329244226</v>
          </cell>
          <cell r="G17">
            <v>5405279.1456056442</v>
          </cell>
          <cell r="H17">
            <v>5304216.9431531718</v>
          </cell>
          <cell r="I17">
            <v>5104750.8938837992</v>
          </cell>
          <cell r="J17">
            <v>4931190.0172935165</v>
          </cell>
          <cell r="K17">
            <v>4676761.5205362272</v>
          </cell>
          <cell r="L17">
            <v>4504069.0062523726</v>
          </cell>
          <cell r="M17">
            <v>4219956.4044911312</v>
          </cell>
          <cell r="N17">
            <v>3936890.0496837804</v>
          </cell>
          <cell r="O17">
            <v>3717082.3416340118</v>
          </cell>
          <cell r="P17">
            <v>3496134.4924328597</v>
          </cell>
          <cell r="Q17">
            <v>3305309.4646755643</v>
          </cell>
          <cell r="R17">
            <v>3050990.8729676344</v>
          </cell>
          <cell r="S17">
            <v>2853468.3338256823</v>
          </cell>
          <cell r="T17">
            <v>2668966.103646717</v>
          </cell>
          <cell r="U17">
            <v>2502273.3849402452</v>
          </cell>
          <cell r="V17">
            <v>2294736.448790852</v>
          </cell>
          <cell r="W17">
            <v>2103955.0550669851</v>
          </cell>
          <cell r="X17">
            <v>2005642.7782405599</v>
          </cell>
          <cell r="Y17">
            <v>1853749.1664273383</v>
          </cell>
          <cell r="Z17">
            <v>1705469.3655818969</v>
          </cell>
          <cell r="AA17">
            <v>1615339.8706051779</v>
          </cell>
          <cell r="AB17">
            <v>1524175.3915776375</v>
          </cell>
          <cell r="AC17">
            <v>1465856.5140211363</v>
          </cell>
          <cell r="AD17">
            <v>1378966.2949087978</v>
          </cell>
          <cell r="AE17">
            <v>1318023.279655739</v>
          </cell>
        </row>
      </sheetData>
      <sheetData sheetId="29"/>
      <sheetData sheetId="30" refreshError="1"/>
      <sheetData sheetId="31">
        <row r="17">
          <cell r="E17">
            <v>5536239.2632307122</v>
          </cell>
          <cell r="F17">
            <v>5471919.5448849602</v>
          </cell>
          <cell r="G17">
            <v>5511962.0442860378</v>
          </cell>
          <cell r="H17">
            <v>5450311.8227046253</v>
          </cell>
          <cell r="I17">
            <v>5300830.8180853408</v>
          </cell>
          <cell r="J17">
            <v>5198511.7005605521</v>
          </cell>
          <cell r="K17">
            <v>5036073.7463409407</v>
          </cell>
          <cell r="L17">
            <v>4981398.8771348316</v>
          </cell>
          <cell r="M17">
            <v>4830463.9531076616</v>
          </cell>
          <cell r="N17">
            <v>4693957.0235427506</v>
          </cell>
          <cell r="O17">
            <v>4634267.8041202063</v>
          </cell>
          <cell r="P17">
            <v>4586588.5869457591</v>
          </cell>
          <cell r="Q17">
            <v>4569602.530167927</v>
          </cell>
          <cell r="R17">
            <v>4495577.6898711016</v>
          </cell>
          <cell r="S17">
            <v>4461061.5546559887</v>
          </cell>
          <cell r="T17">
            <v>4431560.4986559022</v>
          </cell>
          <cell r="U17">
            <v>4415807.6688800119</v>
          </cell>
          <cell r="V17">
            <v>4354799.4096012749</v>
          </cell>
          <cell r="W17">
            <v>4293800.7788107423</v>
          </cell>
          <cell r="X17">
            <v>4300627.7859812211</v>
          </cell>
          <cell r="Y17">
            <v>4278249.7465722999</v>
          </cell>
          <cell r="Z17">
            <v>4223612.8770753853</v>
          </cell>
          <cell r="AA17">
            <v>4202562.7939784871</v>
          </cell>
          <cell r="AB17">
            <v>4180122.5967563633</v>
          </cell>
          <cell r="AC17">
            <v>4178072.2731527984</v>
          </cell>
          <cell r="AD17">
            <v>4144636.1358416565</v>
          </cell>
          <cell r="AE17">
            <v>4127024.5871187905</v>
          </cell>
        </row>
      </sheetData>
      <sheetData sheetId="32"/>
      <sheetData sheetId="33" refreshError="1"/>
      <sheetData sheetId="34">
        <row r="17">
          <cell r="E17">
            <v>5535439.815659578</v>
          </cell>
          <cell r="F17">
            <v>5439735.1276807738</v>
          </cell>
          <cell r="G17">
            <v>5477639.0509507097</v>
          </cell>
          <cell r="H17">
            <v>5438078.4721112875</v>
          </cell>
          <cell r="I17">
            <v>5314601.6241131192</v>
          </cell>
          <cell r="J17">
            <v>5250085.5823082123</v>
          </cell>
          <cell r="K17">
            <v>5124966.3677769415</v>
          </cell>
          <cell r="L17">
            <v>5106652.3894584421</v>
          </cell>
          <cell r="M17">
            <v>4991984.1303513991</v>
          </cell>
          <cell r="N17">
            <v>4888262.6253614789</v>
          </cell>
          <cell r="O17">
            <v>4863142.3820536258</v>
          </cell>
          <cell r="P17">
            <v>4849440.2124224426</v>
          </cell>
          <cell r="Q17">
            <v>4867766.718462077</v>
          </cell>
          <cell r="R17">
            <v>4817713.0875876974</v>
          </cell>
          <cell r="S17">
            <v>4802866.3547434518</v>
          </cell>
          <cell r="T17">
            <v>4794869.0666969819</v>
          </cell>
          <cell r="U17">
            <v>4803208.9611827154</v>
          </cell>
          <cell r="V17">
            <v>4763455.5263555562</v>
          </cell>
          <cell r="W17">
            <v>4723391.2619992113</v>
          </cell>
          <cell r="X17">
            <v>4762398.8166323248</v>
          </cell>
          <cell r="Y17">
            <v>4763966.164656492</v>
          </cell>
          <cell r="Z17">
            <v>4743551.6197799426</v>
          </cell>
          <cell r="AA17">
            <v>4760427.4862797242</v>
          </cell>
          <cell r="AB17">
            <v>4774301.6475719353</v>
          </cell>
          <cell r="AC17">
            <v>4810397.0316518843</v>
          </cell>
          <cell r="AD17">
            <v>4809549.3628210565</v>
          </cell>
          <cell r="AE17">
            <v>4823988.420241964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6.1 RsrcNeed Base+NoGrwth"/>
      <sheetName val="Fig 6.2-Resource Surplus-Need"/>
      <sheetName val="Chart - Peak day G2E options"/>
      <sheetName val="Builds table -Preferred + Refer"/>
      <sheetName val="PortfolioBuilds by Scenario"/>
      <sheetName val="Resource Build Table in 2050"/>
      <sheetName val=" Fig Portfolio Builds"/>
      <sheetName val="PortfolioBuilds no electrifica"/>
      <sheetName val="Fig 6.X Resource Builds by year"/>
      <sheetName val="Fig RNG Builds Energy"/>
      <sheetName val="PortfolioBuilds Summary by year"/>
      <sheetName val="Fig Preferred Portfolio Builds"/>
      <sheetName val="Peak Demand after DSR"/>
      <sheetName val="DSR Bundles"/>
      <sheetName val="Fig 2-3 Compare DSR Peak Day"/>
      <sheetName val="RNG by Scenario"/>
      <sheetName val="Fig 2.8 RNG"/>
      <sheetName val="RNG Energy"/>
      <sheetName val="L&amp;R Bal - Preferred No Gwth Clg"/>
      <sheetName val="Chart -G No Gas Growth (2)"/>
      <sheetName val="Fig Builds No Gas Growth (2)"/>
      <sheetName val="Chart- G No Gas Growth Rene (2"/>
      <sheetName val="L&amp;R Bal - Reference"/>
      <sheetName val="Chart - Reference Builds"/>
      <sheetName val="Chart1-Ref Horiz Builds"/>
      <sheetName val="Chart- Reference Renewals"/>
      <sheetName val="L&amp;R Bal - Electrification"/>
      <sheetName val="Chart - Electrification"/>
      <sheetName val="Fig Builds Electrification"/>
      <sheetName val="Chart- Electrification Renewals"/>
      <sheetName val="L&amp;R Bal - A Ceiling Price"/>
      <sheetName val="Chart - A Ceiling Price LRB"/>
      <sheetName val="Chart- A Ceiling Price Renewals"/>
      <sheetName val="Chart - A Ceiling Price Builds"/>
      <sheetName val="Chart- RNG Builds"/>
      <sheetName val="Chart-Green H2 Builds"/>
      <sheetName val="L&amp;R Bal - B Floor Price"/>
      <sheetName val="Chart -Floor Price "/>
      <sheetName val="Chart- Floor Price Renewals"/>
      <sheetName val="L&amp;R Bal - C Limited Emissions"/>
      <sheetName val="Chart - C Limited Emissions"/>
      <sheetName val="Chart-C Limited EmissionRenew"/>
      <sheetName val="L&amp;R Bal - D RNG NA"/>
      <sheetName val="Chart - D RNG NA"/>
      <sheetName val="Fig Builds D RNG NA"/>
      <sheetName val="Chart- D RNG NA"/>
      <sheetName val="L&amp;R Bal - E HHP Policy"/>
      <sheetName val="Chart - E HHP Policy"/>
      <sheetName val="Fig Builds E HHP Policy"/>
      <sheetName val="Chart- E HHP Policy Renewals"/>
      <sheetName val="L&amp;R Bal - F Zero Growth"/>
      <sheetName val="Chart -F Zero Growth"/>
      <sheetName val="Fig Builds Zero Growth"/>
      <sheetName val="Chart- F Zero Growth Renewals"/>
      <sheetName val="L&amp;R Bal - G High Gas"/>
      <sheetName val="Chart -G High Gas"/>
      <sheetName val="Fig Builds High Gas"/>
      <sheetName val="Chart- G High Gas 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</row>
      </sheetData>
      <sheetData sheetId="11" refreshError="1"/>
      <sheetData sheetId="12">
        <row r="2">
          <cell r="C2" t="str">
            <v>2023 IRP Gross Mid Demand</v>
          </cell>
          <cell r="D2" t="str">
            <v>Reference</v>
          </cell>
          <cell r="E2" t="str">
            <v>Electrification</v>
          </cell>
          <cell r="F2" t="str">
            <v>A Ceiling Price</v>
          </cell>
          <cell r="G2" t="str">
            <v>B Floor Price</v>
          </cell>
          <cell r="H2" t="str">
            <v>C Limited Emissions</v>
          </cell>
          <cell r="I2" t="str">
            <v>D RNG NA</v>
          </cell>
          <cell r="J2" t="str">
            <v>E HHP Policy</v>
          </cell>
          <cell r="K2" t="str">
            <v>F Zero Gas Growth</v>
          </cell>
          <cell r="L2" t="str">
            <v>G High Gas</v>
          </cell>
          <cell r="M2" t="str">
            <v>Preferred Portfolio</v>
          </cell>
        </row>
        <row r="3">
          <cell r="B3">
            <v>2024</v>
          </cell>
          <cell r="C3">
            <v>994.98421999999994</v>
          </cell>
          <cell r="D3">
            <v>987.58776172917385</v>
          </cell>
          <cell r="E3">
            <v>984.49169102317762</v>
          </cell>
          <cell r="F3">
            <v>987.86589741775106</v>
          </cell>
          <cell r="G3">
            <v>988.18376472821444</v>
          </cell>
          <cell r="H3">
            <v>983.56994039877327</v>
          </cell>
          <cell r="I3">
            <v>987.58776172917385</v>
          </cell>
          <cell r="J3">
            <v>987.94770647233224</v>
          </cell>
          <cell r="K3">
            <v>988.17867912214172</v>
          </cell>
          <cell r="L3">
            <v>987.84285344703471</v>
          </cell>
          <cell r="M3">
            <v>988.17867912214172</v>
          </cell>
        </row>
        <row r="4">
          <cell r="B4">
            <v>2025</v>
          </cell>
          <cell r="C4">
            <v>1003.6848100000002</v>
          </cell>
          <cell r="D4">
            <v>988.79631545343443</v>
          </cell>
          <cell r="E4">
            <v>982.85076644874584</v>
          </cell>
          <cell r="F4">
            <v>989.36428073928346</v>
          </cell>
          <cell r="G4">
            <v>990.01722984252035</v>
          </cell>
          <cell r="H4">
            <v>980.62993927501407</v>
          </cell>
          <cell r="I4">
            <v>988.79631545343443</v>
          </cell>
          <cell r="J4">
            <v>989.14405334811227</v>
          </cell>
          <cell r="K4">
            <v>989.99091880047456</v>
          </cell>
          <cell r="L4">
            <v>989.3175475355464</v>
          </cell>
          <cell r="M4">
            <v>989.99091880047456</v>
          </cell>
        </row>
        <row r="5">
          <cell r="B5">
            <v>2026</v>
          </cell>
          <cell r="C5">
            <v>1011.47689</v>
          </cell>
          <cell r="D5">
            <v>986.69926875346653</v>
          </cell>
          <cell r="E5">
            <v>978.39019696723528</v>
          </cell>
          <cell r="F5">
            <v>987.64239689724866</v>
          </cell>
          <cell r="G5">
            <v>988.64591667140519</v>
          </cell>
          <cell r="H5">
            <v>974.33975044065357</v>
          </cell>
          <cell r="I5">
            <v>986.69926875346653</v>
          </cell>
          <cell r="J5">
            <v>986.62347383903978</v>
          </cell>
          <cell r="K5">
            <v>988.60037673057002</v>
          </cell>
          <cell r="L5">
            <v>987.57176601156687</v>
          </cell>
          <cell r="M5">
            <v>988.60037673057002</v>
          </cell>
        </row>
        <row r="6">
          <cell r="B6">
            <v>2027</v>
          </cell>
          <cell r="C6">
            <v>1019.3393100000002</v>
          </cell>
          <cell r="D6">
            <v>985.60191339422443</v>
          </cell>
          <cell r="E6">
            <v>929.21869327401214</v>
          </cell>
          <cell r="F6">
            <v>986.91179988517501</v>
          </cell>
          <cell r="G6">
            <v>988.28152360766376</v>
          </cell>
          <cell r="H6">
            <v>968.90192541511942</v>
          </cell>
          <cell r="I6">
            <v>985.60191339422443</v>
          </cell>
          <cell r="J6">
            <v>984.27936330367015</v>
          </cell>
          <cell r="K6">
            <v>983.26314959410718</v>
          </cell>
          <cell r="L6">
            <v>986.81669385305611</v>
          </cell>
          <cell r="M6">
            <v>983.26314959410718</v>
          </cell>
        </row>
        <row r="7">
          <cell r="B7">
            <v>2028</v>
          </cell>
          <cell r="C7">
            <v>1026.4849200000001</v>
          </cell>
          <cell r="D7">
            <v>983.25628383410583</v>
          </cell>
          <cell r="E7">
            <v>903.43194656264336</v>
          </cell>
          <cell r="F7">
            <v>984.91782818019726</v>
          </cell>
          <cell r="G7">
            <v>986.67211275687271</v>
          </cell>
          <cell r="H7">
            <v>962.14230286291752</v>
          </cell>
          <cell r="I7">
            <v>983.25628383410583</v>
          </cell>
          <cell r="J7">
            <v>979.82988087094918</v>
          </cell>
          <cell r="K7">
            <v>973.32904535036198</v>
          </cell>
          <cell r="L7">
            <v>984.79793916985602</v>
          </cell>
          <cell r="M7">
            <v>973.32904535036198</v>
          </cell>
        </row>
        <row r="8">
          <cell r="B8">
            <v>2029</v>
          </cell>
          <cell r="C8">
            <v>1035.2680499999999</v>
          </cell>
          <cell r="D8">
            <v>978.45514167718341</v>
          </cell>
          <cell r="E8">
            <v>872.38774385633064</v>
          </cell>
          <cell r="F8">
            <v>980.6324957900332</v>
          </cell>
          <cell r="G8">
            <v>982.77016931873948</v>
          </cell>
          <cell r="H8">
            <v>952.88585841049041</v>
          </cell>
          <cell r="I8">
            <v>978.45514167718341</v>
          </cell>
          <cell r="J8">
            <v>972.18791710226162</v>
          </cell>
          <cell r="K8">
            <v>961.02078400575317</v>
          </cell>
          <cell r="L8">
            <v>980.48724518748213</v>
          </cell>
          <cell r="M8">
            <v>961.02078400575317</v>
          </cell>
        </row>
        <row r="9">
          <cell r="B9">
            <v>2030</v>
          </cell>
          <cell r="C9">
            <v>1043.3949500000001</v>
          </cell>
          <cell r="D9">
            <v>976.37211214916283</v>
          </cell>
          <cell r="E9">
            <v>839.67407166024577</v>
          </cell>
          <cell r="F9">
            <v>978.94593360403451</v>
          </cell>
          <cell r="G9">
            <v>981.47023174664139</v>
          </cell>
          <cell r="H9">
            <v>946.42995088855378</v>
          </cell>
          <cell r="I9">
            <v>976.37211214916283</v>
          </cell>
          <cell r="J9">
            <v>965.8949845449647</v>
          </cell>
          <cell r="K9">
            <v>951.49542979020555</v>
          </cell>
          <cell r="L9">
            <v>978.77635110104143</v>
          </cell>
          <cell r="M9">
            <v>951.49542979020555</v>
          </cell>
        </row>
        <row r="10">
          <cell r="B10">
            <v>2031</v>
          </cell>
          <cell r="C10">
            <v>1051.55927</v>
          </cell>
          <cell r="D10">
            <v>973.70936513247602</v>
          </cell>
          <cell r="E10">
            <v>801.58762090869163</v>
          </cell>
          <cell r="F10">
            <v>976.69821359789398</v>
          </cell>
          <cell r="G10">
            <v>979.63426696955105</v>
          </cell>
          <cell r="H10">
            <v>939.0917913633748</v>
          </cell>
          <cell r="I10">
            <v>973.70936513247602</v>
          </cell>
          <cell r="J10">
            <v>957.88664442857726</v>
          </cell>
          <cell r="K10">
            <v>941.51734143281135</v>
          </cell>
          <cell r="L10">
            <v>976.50279592361562</v>
          </cell>
          <cell r="M10">
            <v>941.51734143281135</v>
          </cell>
        </row>
        <row r="11">
          <cell r="B11">
            <v>2032</v>
          </cell>
          <cell r="C11">
            <v>1058.63858</v>
          </cell>
          <cell r="D11">
            <v>963.33229104754253</v>
          </cell>
          <cell r="E11">
            <v>754.02502335251756</v>
          </cell>
          <cell r="F11">
            <v>967.06761185387188</v>
          </cell>
          <cell r="G11">
            <v>970.42991414576625</v>
          </cell>
          <cell r="H11">
            <v>923.77830903392908</v>
          </cell>
          <cell r="I11">
            <v>963.33229104754253</v>
          </cell>
          <cell r="J11">
            <v>942.0350458006269</v>
          </cell>
          <cell r="K11">
            <v>924.23328839957162</v>
          </cell>
          <cell r="L11">
            <v>966.84468724481724</v>
          </cell>
          <cell r="M11">
            <v>924.23328839957162</v>
          </cell>
        </row>
        <row r="12">
          <cell r="B12">
            <v>2033</v>
          </cell>
          <cell r="C12">
            <v>1067.06105</v>
          </cell>
          <cell r="D12">
            <v>960.42540246052874</v>
          </cell>
          <cell r="E12">
            <v>711.23915058531838</v>
          </cell>
          <cell r="F12">
            <v>964.70851232564462</v>
          </cell>
          <cell r="G12">
            <v>968.49133539730201</v>
          </cell>
          <cell r="H12">
            <v>915.8415458262798</v>
          </cell>
          <cell r="I12">
            <v>960.42540246052874</v>
          </cell>
          <cell r="J12">
            <v>931.3078508015891</v>
          </cell>
          <cell r="K12">
            <v>914.21812573282909</v>
          </cell>
          <cell r="L12">
            <v>964.45782742644747</v>
          </cell>
          <cell r="M12">
            <v>914.21812573282909</v>
          </cell>
        </row>
        <row r="13">
          <cell r="B13">
            <v>2034</v>
          </cell>
          <cell r="C13">
            <v>1074.4459299999999</v>
          </cell>
          <cell r="D13">
            <v>962.67037647625648</v>
          </cell>
          <cell r="E13">
            <v>675.74721065419294</v>
          </cell>
          <cell r="F13">
            <v>967.13610038391221</v>
          </cell>
          <cell r="G13">
            <v>970.9970414568387</v>
          </cell>
          <cell r="H13">
            <v>917.60005206412688</v>
          </cell>
          <cell r="I13">
            <v>962.67037647625648</v>
          </cell>
          <cell r="J13">
            <v>924.02288589714976</v>
          </cell>
          <cell r="K13">
            <v>908.74959992828553</v>
          </cell>
          <cell r="L13">
            <v>966.88414990757815</v>
          </cell>
          <cell r="M13">
            <v>908.74959992828553</v>
          </cell>
        </row>
        <row r="14">
          <cell r="B14">
            <v>2035</v>
          </cell>
          <cell r="C14">
            <v>1081.79108</v>
          </cell>
          <cell r="D14">
            <v>965.14427885906082</v>
          </cell>
          <cell r="E14">
            <v>640.14303503765495</v>
          </cell>
          <cell r="F14">
            <v>969.8441498085092</v>
          </cell>
          <cell r="G14">
            <v>973.77731123852061</v>
          </cell>
          <cell r="H14">
            <v>919.55266064303362</v>
          </cell>
          <cell r="I14">
            <v>965.14427885906082</v>
          </cell>
          <cell r="J14">
            <v>916.39447888357745</v>
          </cell>
          <cell r="K14">
            <v>903.67638135478444</v>
          </cell>
          <cell r="L14">
            <v>969.59091789850004</v>
          </cell>
          <cell r="M14">
            <v>903.67638135478444</v>
          </cell>
        </row>
        <row r="15">
          <cell r="B15">
            <v>2036</v>
          </cell>
          <cell r="C15">
            <v>1088.3149900000001</v>
          </cell>
          <cell r="D15">
            <v>966.83757744121033</v>
          </cell>
          <cell r="E15">
            <v>603.40392832059354</v>
          </cell>
          <cell r="F15">
            <v>971.66103416474016</v>
          </cell>
          <cell r="G15">
            <v>975.6630534206281</v>
          </cell>
          <cell r="H15">
            <v>920.86190995266338</v>
          </cell>
          <cell r="I15">
            <v>966.83757744121033</v>
          </cell>
          <cell r="J15">
            <v>907.95271020978441</v>
          </cell>
          <cell r="K15">
            <v>897.91426083186332</v>
          </cell>
          <cell r="L15">
            <v>971.40713898338447</v>
          </cell>
          <cell r="M15">
            <v>897.91426083186332</v>
          </cell>
        </row>
        <row r="16">
          <cell r="B16">
            <v>2037</v>
          </cell>
          <cell r="C16">
            <v>1096.5153700000001</v>
          </cell>
          <cell r="D16">
            <v>970.09132717527439</v>
          </cell>
          <cell r="E16">
            <v>570.135963593778</v>
          </cell>
          <cell r="F16">
            <v>975.0376780083418</v>
          </cell>
          <cell r="G16">
            <v>979.1092606201853</v>
          </cell>
          <cell r="H16">
            <v>923.4753967520046</v>
          </cell>
          <cell r="I16">
            <v>970.09132717527439</v>
          </cell>
          <cell r="J16">
            <v>901.08700839568132</v>
          </cell>
          <cell r="K16">
            <v>894.47030207958642</v>
          </cell>
          <cell r="L16">
            <v>974.78222520129009</v>
          </cell>
          <cell r="M16">
            <v>894.47030207958642</v>
          </cell>
        </row>
        <row r="17">
          <cell r="B17">
            <v>2038</v>
          </cell>
          <cell r="C17">
            <v>1104.03051</v>
          </cell>
          <cell r="D17">
            <v>971.8279827434352</v>
          </cell>
          <cell r="E17">
            <v>534.10441770018281</v>
          </cell>
          <cell r="F17">
            <v>977.00572755371707</v>
          </cell>
          <cell r="G17">
            <v>981.16526312346286</v>
          </cell>
          <cell r="H17">
            <v>924.36610086436281</v>
          </cell>
          <cell r="I17">
            <v>971.8279827434352</v>
          </cell>
          <cell r="J17">
            <v>893.79081235028252</v>
          </cell>
          <cell r="K17">
            <v>889.68368912741289</v>
          </cell>
          <cell r="L17">
            <v>976.74789774691601</v>
          </cell>
          <cell r="M17">
            <v>889.68368912741289</v>
          </cell>
        </row>
        <row r="18">
          <cell r="B18">
            <v>2039</v>
          </cell>
          <cell r="C18">
            <v>1111.41419</v>
          </cell>
          <cell r="D18">
            <v>973.78818000194838</v>
          </cell>
          <cell r="E18">
            <v>498.17153195715269</v>
          </cell>
          <cell r="F18">
            <v>979.14094731355726</v>
          </cell>
          <cell r="G18">
            <v>983.37959627029613</v>
          </cell>
          <cell r="H18">
            <v>925.60953092987165</v>
          </cell>
          <cell r="I18">
            <v>973.78818000194838</v>
          </cell>
          <cell r="J18">
            <v>886.85275381861129</v>
          </cell>
          <cell r="K18">
            <v>884.96930473827331</v>
          </cell>
          <cell r="L18">
            <v>978.88136961082944</v>
          </cell>
          <cell r="M18">
            <v>884.96930473827331</v>
          </cell>
        </row>
        <row r="19">
          <cell r="B19">
            <v>2040</v>
          </cell>
          <cell r="C19">
            <v>1117.6881399999997</v>
          </cell>
          <cell r="D19">
            <v>973.98145896515007</v>
          </cell>
          <cell r="E19">
            <v>458.87222756224605</v>
          </cell>
          <cell r="F19">
            <v>979.66276610554587</v>
          </cell>
          <cell r="G19">
            <v>983.99774356435569</v>
          </cell>
          <cell r="H19">
            <v>924.83819192223302</v>
          </cell>
          <cell r="I19">
            <v>973.98145896515007</v>
          </cell>
          <cell r="J19">
            <v>878.40870857027869</v>
          </cell>
          <cell r="K19">
            <v>878.72867570102301</v>
          </cell>
          <cell r="L19">
            <v>979.40030911058454</v>
          </cell>
          <cell r="M19">
            <v>878.72867570102301</v>
          </cell>
        </row>
        <row r="20">
          <cell r="B20">
            <v>2041</v>
          </cell>
          <cell r="C20">
            <v>1125.7561599999999</v>
          </cell>
          <cell r="D20">
            <v>978.28925790942117</v>
          </cell>
          <cell r="E20">
            <v>432.38066456543538</v>
          </cell>
          <cell r="F20">
            <v>984.10081704384493</v>
          </cell>
          <cell r="G20">
            <v>988.47683123342074</v>
          </cell>
          <cell r="H20">
            <v>928.68416971119473</v>
          </cell>
          <cell r="I20">
            <v>978.28925790942117</v>
          </cell>
          <cell r="J20">
            <v>873.98230161431172</v>
          </cell>
          <cell r="K20">
            <v>875.89202810934296</v>
          </cell>
          <cell r="L20">
            <v>983.83765859566176</v>
          </cell>
          <cell r="M20">
            <v>875.89202810934296</v>
          </cell>
        </row>
        <row r="21">
          <cell r="B21">
            <v>2042</v>
          </cell>
          <cell r="C21">
            <v>1133.1107300000001</v>
          </cell>
          <cell r="D21">
            <v>981.14990427354087</v>
          </cell>
          <cell r="E21">
            <v>405.00410698618271</v>
          </cell>
          <cell r="F21">
            <v>987.20387720192525</v>
          </cell>
          <cell r="G21">
            <v>991.66052419464813</v>
          </cell>
          <cell r="H21">
            <v>930.52885540718557</v>
          </cell>
          <cell r="I21">
            <v>981.14990427354087</v>
          </cell>
          <cell r="J21">
            <v>867.68703302238873</v>
          </cell>
          <cell r="K21">
            <v>871.74019806088518</v>
          </cell>
          <cell r="L21">
            <v>986.93695278334508</v>
          </cell>
          <cell r="M21">
            <v>871.74019806088518</v>
          </cell>
        </row>
        <row r="22">
          <cell r="B22">
            <v>2043</v>
          </cell>
          <cell r="C22">
            <v>1140.4231</v>
          </cell>
          <cell r="D22">
            <v>984.45924227621742</v>
          </cell>
          <cell r="E22">
            <v>374.30105301302251</v>
          </cell>
          <cell r="F22">
            <v>990.62543216628421</v>
          </cell>
          <cell r="G22">
            <v>995.10923541782449</v>
          </cell>
          <cell r="H22">
            <v>933.69748546514484</v>
          </cell>
          <cell r="I22">
            <v>984.45924227621742</v>
          </cell>
          <cell r="J22">
            <v>864.18373411614903</v>
          </cell>
          <cell r="K22">
            <v>867.87269579996882</v>
          </cell>
          <cell r="L22">
            <v>990.35949703683082</v>
          </cell>
          <cell r="M22">
            <v>867.87269579996882</v>
          </cell>
        </row>
        <row r="23">
          <cell r="B23">
            <v>2044</v>
          </cell>
          <cell r="C23">
            <v>1146.87691</v>
          </cell>
          <cell r="D23">
            <v>982.74416425490051</v>
          </cell>
          <cell r="E23">
            <v>338.1173080134364</v>
          </cell>
          <cell r="F23">
            <v>989.33716231692688</v>
          </cell>
          <cell r="G23">
            <v>993.90456040744937</v>
          </cell>
          <cell r="H23">
            <v>930.98545995614393</v>
          </cell>
          <cell r="I23">
            <v>982.74416425490051</v>
          </cell>
          <cell r="J23">
            <v>857.10290581356014</v>
          </cell>
          <cell r="K23">
            <v>859.3477271269785</v>
          </cell>
          <cell r="L23">
            <v>989.06790384518013</v>
          </cell>
          <cell r="M23">
            <v>859.3477271269785</v>
          </cell>
        </row>
        <row r="24">
          <cell r="B24">
            <v>2045</v>
          </cell>
          <cell r="C24">
            <v>1155.0855800000002</v>
          </cell>
          <cell r="D24">
            <v>985.0432358376205</v>
          </cell>
          <cell r="E24">
            <v>317.63216739343591</v>
          </cell>
          <cell r="F24">
            <v>991.91727175299684</v>
          </cell>
          <cell r="G24">
            <v>996.51759596511431</v>
          </cell>
          <cell r="H24">
            <v>932.72785882025767</v>
          </cell>
          <cell r="I24">
            <v>985.0432358376205</v>
          </cell>
          <cell r="J24">
            <v>854.41986153058588</v>
          </cell>
          <cell r="K24">
            <v>854.25899709739178</v>
          </cell>
          <cell r="L24">
            <v>991.64725993999934</v>
          </cell>
          <cell r="M24">
            <v>854.25899709739178</v>
          </cell>
        </row>
        <row r="25">
          <cell r="B25">
            <v>2046</v>
          </cell>
          <cell r="C25">
            <v>1162.3530800000001</v>
          </cell>
          <cell r="D25">
            <v>986.0461665607495</v>
          </cell>
          <cell r="E25">
            <v>295.41624579305005</v>
          </cell>
          <cell r="F25">
            <v>993.28600227036281</v>
          </cell>
          <cell r="G25">
            <v>997.91968133590149</v>
          </cell>
          <cell r="H25">
            <v>933.14959662631259</v>
          </cell>
          <cell r="I25">
            <v>986.0461665607495</v>
          </cell>
          <cell r="J25">
            <v>850.84457938390699</v>
          </cell>
          <cell r="K25">
            <v>848.14935981049507</v>
          </cell>
          <cell r="L25">
            <v>993.01555257551058</v>
          </cell>
          <cell r="M25">
            <v>848.14935981049507</v>
          </cell>
        </row>
        <row r="26">
          <cell r="B26">
            <v>2047</v>
          </cell>
          <cell r="C26">
            <v>1169.36942</v>
          </cell>
          <cell r="D26">
            <v>988.42269596964161</v>
          </cell>
          <cell r="E26">
            <v>279.90914809378341</v>
          </cell>
          <cell r="F26">
            <v>995.82313257617398</v>
          </cell>
          <cell r="G26">
            <v>1000.475499487254</v>
          </cell>
          <cell r="H26">
            <v>935.16041626604385</v>
          </cell>
          <cell r="I26">
            <v>988.42269596964161</v>
          </cell>
          <cell r="J26">
            <v>848.735912163889</v>
          </cell>
          <cell r="K26">
            <v>843.37672026851817</v>
          </cell>
          <cell r="L26">
            <v>995.55286652816847</v>
          </cell>
          <cell r="M26">
            <v>843.37672026851817</v>
          </cell>
        </row>
        <row r="27">
          <cell r="B27">
            <v>2048</v>
          </cell>
          <cell r="C27">
            <v>1175.3373799999999</v>
          </cell>
          <cell r="D27">
            <v>988.3812183707787</v>
          </cell>
          <cell r="E27">
            <v>258.44853498537964</v>
          </cell>
          <cell r="F27">
            <v>996.22025005144997</v>
          </cell>
          <cell r="G27">
            <v>1000.9296106605661</v>
          </cell>
          <cell r="H27">
            <v>934.29802495120771</v>
          </cell>
          <cell r="I27">
            <v>988.3812183707787</v>
          </cell>
          <cell r="J27">
            <v>844.10995523290899</v>
          </cell>
          <cell r="K27">
            <v>836.82544322182116</v>
          </cell>
          <cell r="L27">
            <v>995.94805801451218</v>
          </cell>
          <cell r="M27">
            <v>836.82544322182116</v>
          </cell>
        </row>
        <row r="28">
          <cell r="B28">
            <v>2049</v>
          </cell>
          <cell r="C28">
            <v>1182.8938000000001</v>
          </cell>
          <cell r="D28">
            <v>992.11458349625264</v>
          </cell>
          <cell r="E28">
            <v>250.15142958024899</v>
          </cell>
          <cell r="F28">
            <v>1000.0127554745897</v>
          </cell>
          <cell r="G28">
            <v>1004.8527525044856</v>
          </cell>
          <cell r="H28">
            <v>937.59415606019752</v>
          </cell>
          <cell r="I28">
            <v>992.11458349625264</v>
          </cell>
          <cell r="J28">
            <v>843.27553684227053</v>
          </cell>
          <cell r="K28">
            <v>833.50514336171011</v>
          </cell>
          <cell r="L28">
            <v>999.74044728795934</v>
          </cell>
          <cell r="M28">
            <v>833.50514336171011</v>
          </cell>
        </row>
        <row r="29">
          <cell r="B29">
            <v>2050</v>
          </cell>
          <cell r="C29">
            <v>1189.35995</v>
          </cell>
          <cell r="D29">
            <v>994.53136605542625</v>
          </cell>
          <cell r="E29">
            <v>240.64999800377882</v>
          </cell>
          <cell r="F29">
            <v>1002.5282895097957</v>
          </cell>
          <cell r="G29">
            <v>1007.4690691399785</v>
          </cell>
          <cell r="H29">
            <v>939.53730620266163</v>
          </cell>
          <cell r="I29">
            <v>994.53136605542625</v>
          </cell>
          <cell r="J29">
            <v>841.64853815753327</v>
          </cell>
          <cell r="K29">
            <v>829.28375922823932</v>
          </cell>
          <cell r="L29">
            <v>1002.2555063808143</v>
          </cell>
          <cell r="M29">
            <v>829.28375922823932</v>
          </cell>
        </row>
      </sheetData>
      <sheetData sheetId="13"/>
      <sheetData sheetId="14"/>
      <sheetData sheetId="15">
        <row r="2">
          <cell r="B2" t="str">
            <v>Reference</v>
          </cell>
          <cell r="C2" t="str">
            <v>Electrification</v>
          </cell>
          <cell r="D2" t="str">
            <v>A Ceiling Price</v>
          </cell>
          <cell r="E2" t="str">
            <v>B Floor Price</v>
          </cell>
          <cell r="F2" t="str">
            <v>C Limited Emissions</v>
          </cell>
          <cell r="G2" t="str">
            <v>D RNG NA</v>
          </cell>
          <cell r="H2" t="str">
            <v>E HHP Policy</v>
          </cell>
          <cell r="I2" t="str">
            <v>F Zero Gas Growth</v>
          </cell>
          <cell r="J2" t="str">
            <v>G High Gas</v>
          </cell>
        </row>
        <row r="3">
          <cell r="A3" t="str">
            <v>2024-25</v>
          </cell>
          <cell r="B3">
            <v>0</v>
          </cell>
          <cell r="C3">
            <v>2.9178082191780823</v>
          </cell>
          <cell r="D3">
            <v>0</v>
          </cell>
          <cell r="E3">
            <v>0</v>
          </cell>
          <cell r="F3">
            <v>2.9178082191780823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9">
          <cell r="A9" t="str">
            <v>2030-31</v>
          </cell>
          <cell r="B9">
            <v>1.095890410958904</v>
          </cell>
          <cell r="C9">
            <v>10.336986301369862</v>
          </cell>
          <cell r="D9">
            <v>5.9534246575342467</v>
          </cell>
          <cell r="E9">
            <v>0</v>
          </cell>
          <cell r="F9">
            <v>10.336986301369862</v>
          </cell>
          <cell r="G9">
            <v>1.095890410958904</v>
          </cell>
          <cell r="H9">
            <v>1.095890410958904</v>
          </cell>
          <cell r="I9">
            <v>1.095890410958904</v>
          </cell>
          <cell r="J9">
            <v>3.8986301369863017</v>
          </cell>
        </row>
        <row r="16">
          <cell r="Q16">
            <v>0</v>
          </cell>
          <cell r="T16">
            <v>0</v>
          </cell>
          <cell r="V16">
            <v>0</v>
          </cell>
        </row>
        <row r="17">
          <cell r="Q17">
            <v>1.5424657534246575</v>
          </cell>
          <cell r="T17">
            <v>1.095890410958904</v>
          </cell>
          <cell r="V17">
            <v>0.82191780821917804</v>
          </cell>
        </row>
        <row r="18">
          <cell r="A18" t="str">
            <v>2040-41</v>
          </cell>
          <cell r="B18">
            <v>1.6438356164383561</v>
          </cell>
          <cell r="C18">
            <v>12.726027397260275</v>
          </cell>
          <cell r="D18">
            <v>9.1643835616438363</v>
          </cell>
          <cell r="E18">
            <v>0</v>
          </cell>
          <cell r="F18">
            <v>12.726027397260275</v>
          </cell>
          <cell r="G18">
            <v>1.6438356164383561</v>
          </cell>
          <cell r="H18">
            <v>1.6438356164383561</v>
          </cell>
          <cell r="I18">
            <v>1.6438356164383561</v>
          </cell>
          <cell r="J18">
            <v>5.0547945205479454</v>
          </cell>
          <cell r="Q18">
            <v>1.5424657534246575</v>
          </cell>
          <cell r="T18">
            <v>1.095890410958904</v>
          </cell>
          <cell r="V18">
            <v>0.82191780821917804</v>
          </cell>
        </row>
        <row r="19">
          <cell r="Q19">
            <v>1.9698630136986301</v>
          </cell>
          <cell r="T19">
            <v>1.5753424657534247</v>
          </cell>
          <cell r="V19">
            <v>0.82191780821917804</v>
          </cell>
        </row>
        <row r="20">
          <cell r="Q20">
            <v>2.6849315068493151</v>
          </cell>
          <cell r="T20">
            <v>1.5753424657534247</v>
          </cell>
          <cell r="V20">
            <v>0.82191780821917804</v>
          </cell>
        </row>
        <row r="21">
          <cell r="Q21">
            <v>2.7424657534246575</v>
          </cell>
          <cell r="T21">
            <v>2.0547945205479454</v>
          </cell>
          <cell r="V21">
            <v>1.095890410958904</v>
          </cell>
        </row>
        <row r="22">
          <cell r="Q22">
            <v>2.8027397260273976</v>
          </cell>
          <cell r="T22">
            <v>2.0547945205479454</v>
          </cell>
          <cell r="V22">
            <v>1.095890410958904</v>
          </cell>
        </row>
        <row r="23">
          <cell r="Q23">
            <v>2.8657534246575342</v>
          </cell>
          <cell r="T23">
            <v>2.7397260273972601</v>
          </cell>
          <cell r="V23">
            <v>1.095890410958904</v>
          </cell>
        </row>
        <row r="24">
          <cell r="Q24">
            <v>2.9287671232876713</v>
          </cell>
          <cell r="T24">
            <v>2.7397260273972601</v>
          </cell>
          <cell r="V24">
            <v>1.095890410958904</v>
          </cell>
        </row>
        <row r="25">
          <cell r="Q25">
            <v>2.9917808219178084</v>
          </cell>
          <cell r="T25">
            <v>3.0136986301369864</v>
          </cell>
          <cell r="V25">
            <v>1.3698630136986301</v>
          </cell>
        </row>
        <row r="26">
          <cell r="Q26">
            <v>3.0575342465753423</v>
          </cell>
          <cell r="T26">
            <v>3.0136986301369864</v>
          </cell>
          <cell r="V26">
            <v>1.3698630136986301</v>
          </cell>
        </row>
        <row r="27">
          <cell r="Q27">
            <v>3.1260273972602741</v>
          </cell>
          <cell r="T27">
            <v>3.2876712328767121</v>
          </cell>
          <cell r="V27">
            <v>1.3698630136986301</v>
          </cell>
        </row>
        <row r="28">
          <cell r="A28" t="str">
            <v>2050-51</v>
          </cell>
          <cell r="B28">
            <v>2.4657534246575343</v>
          </cell>
          <cell r="C28">
            <v>12.600000000000001</v>
          </cell>
          <cell r="D28">
            <v>10.463013698630137</v>
          </cell>
          <cell r="E28">
            <v>0</v>
          </cell>
          <cell r="F28">
            <v>12.600000000000001</v>
          </cell>
          <cell r="G28">
            <v>35.342465753424662</v>
          </cell>
          <cell r="H28">
            <v>2.4657534246575343</v>
          </cell>
          <cell r="I28">
            <v>2.4657534246575343</v>
          </cell>
          <cell r="J28">
            <v>4.7095890410958905</v>
          </cell>
          <cell r="Q28">
            <v>3.1945205479452055</v>
          </cell>
          <cell r="T28">
            <v>3.2876712328767121</v>
          </cell>
          <cell r="V28">
            <v>1.3698630136986301</v>
          </cell>
        </row>
        <row r="29">
          <cell r="Q29">
            <v>3.2657534246575342</v>
          </cell>
          <cell r="T29">
            <v>3.5616438356164384</v>
          </cell>
          <cell r="V29">
            <v>1.6438356164383561</v>
          </cell>
        </row>
        <row r="30">
          <cell r="Q30">
            <v>3.3369863013698633</v>
          </cell>
          <cell r="T30">
            <v>3.5616438356164384</v>
          </cell>
          <cell r="V30">
            <v>1.6438356164383561</v>
          </cell>
        </row>
        <row r="31">
          <cell r="Q31">
            <v>3.4109589041095894</v>
          </cell>
          <cell r="T31">
            <v>4.1095890410958908</v>
          </cell>
          <cell r="V31">
            <v>1.6438356164383561</v>
          </cell>
        </row>
        <row r="32">
          <cell r="Q32">
            <v>3.484931506849315</v>
          </cell>
          <cell r="T32">
            <v>4.1095890410958908</v>
          </cell>
          <cell r="V32">
            <v>1.6438356164383561</v>
          </cell>
        </row>
        <row r="33">
          <cell r="Q33">
            <v>3.5616438356164384</v>
          </cell>
          <cell r="T33">
            <v>4.3835616438356162</v>
          </cell>
          <cell r="V33">
            <v>1.9178082191780821</v>
          </cell>
        </row>
        <row r="34">
          <cell r="Q34">
            <v>3.6410958904109587</v>
          </cell>
          <cell r="T34">
            <v>4.3835616438356162</v>
          </cell>
          <cell r="V34">
            <v>1.9178082191780821</v>
          </cell>
        </row>
        <row r="35">
          <cell r="Q35">
            <v>3.7205479452054795</v>
          </cell>
          <cell r="T35">
            <v>4.6575342465753424</v>
          </cell>
          <cell r="V35">
            <v>1.9178082191780821</v>
          </cell>
        </row>
        <row r="36">
          <cell r="Q36">
            <v>3.8027397260273976</v>
          </cell>
          <cell r="T36">
            <v>4.9315068493150687</v>
          </cell>
          <cell r="V36">
            <v>1.9178082191780821</v>
          </cell>
        </row>
        <row r="37">
          <cell r="Q37">
            <v>3.4219178082191779</v>
          </cell>
          <cell r="T37">
            <v>5.2054794520547949</v>
          </cell>
          <cell r="V37">
            <v>2.1917808219178081</v>
          </cell>
        </row>
        <row r="38">
          <cell r="Q38">
            <v>3.0794520547945203</v>
          </cell>
          <cell r="T38">
            <v>5.7534246575342465</v>
          </cell>
          <cell r="V38">
            <v>2.1917808219178081</v>
          </cell>
        </row>
        <row r="39">
          <cell r="Q39">
            <v>2.7726027397260271</v>
          </cell>
          <cell r="T39">
            <v>5.4794520547945202</v>
          </cell>
          <cell r="V39">
            <v>2.1917808219178081</v>
          </cell>
        </row>
        <row r="40">
          <cell r="Q40">
            <v>2.493150684931507</v>
          </cell>
          <cell r="T40">
            <v>6.0273972602739727</v>
          </cell>
          <cell r="V40">
            <v>2.1917808219178081</v>
          </cell>
        </row>
        <row r="41">
          <cell r="Q41">
            <v>2.2438356164383562</v>
          </cell>
          <cell r="T41">
            <v>5.7534246575342465</v>
          </cell>
          <cell r="V41">
            <v>2.4657534246575343</v>
          </cell>
        </row>
        <row r="42">
          <cell r="Q42">
            <v>2.0191780821917806</v>
          </cell>
          <cell r="T42">
            <v>6.3013698630136989</v>
          </cell>
          <cell r="V42">
            <v>2.4657534246575343</v>
          </cell>
        </row>
      </sheetData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>
        <row r="6">
          <cell r="X6" t="str">
            <v>Pipeline Not Renewed</v>
          </cell>
          <cell r="Y6" t="str">
            <v xml:space="preserve">RmxSmsRNGN1 </v>
          </cell>
          <cell r="Z6" t="str">
            <v xml:space="preserve">RmxSmsRNGN2   </v>
          </cell>
          <cell r="AA6" t="str">
            <v>RmxSmsRNGA1</v>
          </cell>
          <cell r="AB6" t="str">
            <v>RmxSmsRNGA2</v>
          </cell>
          <cell r="AC6" t="str">
            <v>RmxStanRNGA3</v>
          </cell>
          <cell r="AD6" t="str">
            <v>RmxAGFRNGA4</v>
          </cell>
          <cell r="AF6" t="str">
            <v>Green H2 - 2028</v>
          </cell>
          <cell r="AG6" t="str">
            <v>Green H2 - 2030</v>
          </cell>
          <cell r="AH6" t="str">
            <v>Green H2 - 2032</v>
          </cell>
          <cell r="AI6" t="str">
            <v>Green H2</v>
          </cell>
          <cell r="AJ6" t="str">
            <v>Swarr</v>
          </cell>
          <cell r="AK6" t="str">
            <v xml:space="preserve">Plymouth LNG  </v>
          </cell>
          <cell r="AL6" t="str">
            <v>Sumas NWP Renewal -1</v>
          </cell>
          <cell r="AM6" t="str">
            <v>Sumas NWP Renewal -2</v>
          </cell>
          <cell r="AN6" t="str">
            <v>Sumas NWP Renewal -3</v>
          </cell>
          <cell r="AO6" t="str">
            <v>Sumas NWP Renewal -4</v>
          </cell>
          <cell r="AP6" t="str">
            <v>NWP to Rockies - 1</v>
          </cell>
          <cell r="AQ6" t="str">
            <v>NWP to Rockies - 2</v>
          </cell>
          <cell r="AR6" t="str">
            <v>NWP to Rockies - 3</v>
          </cell>
          <cell r="AS6" t="str">
            <v>NWP Starr Rd to Plymouth</v>
          </cell>
          <cell r="AT6" t="str">
            <v>Pipeline Renewals</v>
          </cell>
          <cell r="AV6" t="str">
            <v>DSR</v>
          </cell>
        </row>
        <row r="8">
          <cell r="J8">
            <v>994.98421999999994</v>
          </cell>
          <cell r="S8">
            <v>987.58776172917385</v>
          </cell>
          <cell r="W8" t="str">
            <v>2024-25</v>
          </cell>
          <cell r="X8">
            <v>59.241000000000042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/>
          <cell r="AV8">
            <v>7.3964582708260727</v>
          </cell>
        </row>
        <row r="9">
          <cell r="J9">
            <v>1003.6848100000002</v>
          </cell>
          <cell r="S9">
            <v>988.79631545343443</v>
          </cell>
          <cell r="W9" t="str">
            <v>2025-26</v>
          </cell>
          <cell r="X9">
            <v>59.241000000000042</v>
          </cell>
          <cell r="Y9"/>
          <cell r="Z9"/>
          <cell r="AA9"/>
          <cell r="AB9"/>
          <cell r="AC9"/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/>
          <cell r="AV9">
            <v>14.88849454656582</v>
          </cell>
        </row>
        <row r="10">
          <cell r="J10">
            <v>1011.47689</v>
          </cell>
          <cell r="S10">
            <v>986.69926875346653</v>
          </cell>
          <cell r="W10" t="str">
            <v>2026-27</v>
          </cell>
          <cell r="X10">
            <v>59.82099999999997</v>
          </cell>
          <cell r="Y10"/>
          <cell r="Z10"/>
          <cell r="AA10"/>
          <cell r="AB10"/>
          <cell r="AC10"/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/>
          <cell r="AV10">
            <v>24.777621246533513</v>
          </cell>
        </row>
        <row r="11">
          <cell r="J11">
            <v>1019.3393100000002</v>
          </cell>
          <cell r="S11">
            <v>985.60191339422443</v>
          </cell>
          <cell r="W11" t="str">
            <v>2027-28</v>
          </cell>
          <cell r="X11">
            <v>59.82099999999997</v>
          </cell>
          <cell r="Y11"/>
          <cell r="Z11"/>
          <cell r="AA11"/>
          <cell r="AB11"/>
          <cell r="AC11"/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/>
          <cell r="AV11">
            <v>33.737396605775771</v>
          </cell>
        </row>
        <row r="12">
          <cell r="J12">
            <v>1026.4849200000001</v>
          </cell>
          <cell r="S12">
            <v>983.25628383410583</v>
          </cell>
          <cell r="W12" t="str">
            <v>2028-29</v>
          </cell>
          <cell r="X12">
            <v>117.58100000000002</v>
          </cell>
          <cell r="Y12"/>
          <cell r="Z12"/>
          <cell r="AA12"/>
          <cell r="AB12"/>
          <cell r="AC12"/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43.5</v>
          </cell>
          <cell r="AN12"/>
          <cell r="AO12"/>
          <cell r="AP12"/>
          <cell r="AQ12"/>
          <cell r="AR12"/>
          <cell r="AS12"/>
          <cell r="AT12">
            <v>43.5</v>
          </cell>
          <cell r="AU12"/>
          <cell r="AV12">
            <v>43.228636165894244</v>
          </cell>
        </row>
        <row r="13">
          <cell r="J13">
            <v>1035.2680499999999</v>
          </cell>
          <cell r="S13">
            <v>978.45514167718341</v>
          </cell>
          <cell r="W13" t="str">
            <v>2029-30</v>
          </cell>
          <cell r="X13">
            <v>117.58100000000002</v>
          </cell>
          <cell r="Y13"/>
          <cell r="Z13"/>
          <cell r="AA13"/>
          <cell r="AB13"/>
          <cell r="AC13"/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43.5</v>
          </cell>
          <cell r="AN13"/>
          <cell r="AO13"/>
          <cell r="AP13"/>
          <cell r="AQ13"/>
          <cell r="AR13"/>
          <cell r="AS13"/>
          <cell r="AT13">
            <v>43.5</v>
          </cell>
          <cell r="AU13"/>
          <cell r="AV13">
            <v>56.81290832281649</v>
          </cell>
        </row>
        <row r="14">
          <cell r="J14">
            <v>1043.3949500000001</v>
          </cell>
          <cell r="S14">
            <v>976.37211214916283</v>
          </cell>
          <cell r="W14" t="str">
            <v>2030-31</v>
          </cell>
          <cell r="X14">
            <v>116.41700000000003</v>
          </cell>
          <cell r="Y14"/>
          <cell r="Z14"/>
          <cell r="AA14"/>
          <cell r="AB14"/>
          <cell r="AC14"/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43.5</v>
          </cell>
          <cell r="AN14">
            <v>9.2200000000000006</v>
          </cell>
          <cell r="AO14"/>
          <cell r="AP14"/>
          <cell r="AQ14"/>
          <cell r="AR14"/>
          <cell r="AS14"/>
          <cell r="AT14">
            <v>52.72</v>
          </cell>
          <cell r="AU14"/>
          <cell r="AV14">
            <v>67.02283785083732</v>
          </cell>
        </row>
        <row r="15">
          <cell r="J15">
            <v>1051.55927</v>
          </cell>
          <cell r="S15">
            <v>973.70936513247602</v>
          </cell>
          <cell r="W15" t="str">
            <v>2031-32</v>
          </cell>
          <cell r="X15">
            <v>116.41700000000003</v>
          </cell>
          <cell r="Y15"/>
          <cell r="Z15"/>
          <cell r="AA15"/>
          <cell r="AB15"/>
          <cell r="AC15"/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43.5</v>
          </cell>
          <cell r="AN15">
            <v>9.2200000000000006</v>
          </cell>
          <cell r="AO15"/>
          <cell r="AP15"/>
          <cell r="AQ15"/>
          <cell r="AR15"/>
          <cell r="AS15"/>
          <cell r="AT15">
            <v>52.72</v>
          </cell>
          <cell r="AU15"/>
          <cell r="AV15">
            <v>77.849904867523904</v>
          </cell>
        </row>
        <row r="16">
          <cell r="J16">
            <v>1058.63858</v>
          </cell>
          <cell r="S16">
            <v>963.33229104754253</v>
          </cell>
          <cell r="W16" t="str">
            <v>2032-33</v>
          </cell>
          <cell r="X16">
            <v>117.577</v>
          </cell>
          <cell r="Y16"/>
          <cell r="Z16"/>
          <cell r="AA16"/>
          <cell r="AB16"/>
          <cell r="AC16"/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43.5</v>
          </cell>
          <cell r="AN16">
            <v>9.2200000000000006</v>
          </cell>
          <cell r="AO16"/>
          <cell r="AP16"/>
          <cell r="AQ16"/>
          <cell r="AR16"/>
          <cell r="AS16"/>
          <cell r="AT16">
            <v>52.72</v>
          </cell>
          <cell r="AU16"/>
          <cell r="AV16">
            <v>95.306288952457493</v>
          </cell>
        </row>
        <row r="17">
          <cell r="J17">
            <v>1067.06105</v>
          </cell>
          <cell r="S17">
            <v>960.42540246052874</v>
          </cell>
          <cell r="W17" t="str">
            <v>2033-34</v>
          </cell>
          <cell r="X17">
            <v>117.733</v>
          </cell>
          <cell r="Y17"/>
          <cell r="Z17"/>
          <cell r="AA17"/>
          <cell r="AB17"/>
          <cell r="AC17"/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43.5</v>
          </cell>
          <cell r="AN17">
            <v>9.2200000000000006</v>
          </cell>
          <cell r="AO17"/>
          <cell r="AP17"/>
          <cell r="AQ17"/>
          <cell r="AR17"/>
          <cell r="AS17">
            <v>75.78</v>
          </cell>
          <cell r="AT17">
            <v>128.5</v>
          </cell>
          <cell r="AU17"/>
          <cell r="AV17">
            <v>106.63564753947128</v>
          </cell>
        </row>
        <row r="18">
          <cell r="J18">
            <v>1074.4459299999999</v>
          </cell>
          <cell r="S18">
            <v>962.67037647625648</v>
          </cell>
          <cell r="W18" t="str">
            <v>2034-35</v>
          </cell>
          <cell r="X18">
            <v>117.733</v>
          </cell>
          <cell r="Y18"/>
          <cell r="Z18"/>
          <cell r="AA18"/>
          <cell r="AB18"/>
          <cell r="AC18"/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43.5</v>
          </cell>
          <cell r="AN18">
            <v>9.2200000000000006</v>
          </cell>
          <cell r="AO18"/>
          <cell r="AP18"/>
          <cell r="AQ18"/>
          <cell r="AR18"/>
          <cell r="AS18">
            <v>75.78</v>
          </cell>
          <cell r="AT18">
            <v>128.5</v>
          </cell>
          <cell r="AU18"/>
          <cell r="AV18">
            <v>111.77555352374335</v>
          </cell>
        </row>
        <row r="19">
          <cell r="J19">
            <v>1081.79108</v>
          </cell>
          <cell r="S19">
            <v>965.14427885906082</v>
          </cell>
          <cell r="W19" t="str">
            <v>2035-36</v>
          </cell>
          <cell r="X19">
            <v>117.733</v>
          </cell>
          <cell r="Y19"/>
          <cell r="Z19"/>
          <cell r="AA19"/>
          <cell r="AB19"/>
          <cell r="AC19"/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43.5</v>
          </cell>
          <cell r="AN19">
            <v>9.2200000000000006</v>
          </cell>
          <cell r="AO19"/>
          <cell r="AP19"/>
          <cell r="AQ19"/>
          <cell r="AR19"/>
          <cell r="AS19">
            <v>75.78</v>
          </cell>
          <cell r="AT19">
            <v>128.5</v>
          </cell>
          <cell r="AU19"/>
          <cell r="AV19">
            <v>116.6468011409391</v>
          </cell>
        </row>
        <row r="20">
          <cell r="J20">
            <v>1088.3149900000001</v>
          </cell>
          <cell r="S20">
            <v>966.83757744121033</v>
          </cell>
          <cell r="W20" t="str">
            <v>2036-37</v>
          </cell>
          <cell r="X20">
            <v>117.733</v>
          </cell>
          <cell r="Y20"/>
          <cell r="Z20"/>
          <cell r="AA20"/>
          <cell r="AB20"/>
          <cell r="AC20"/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43.5</v>
          </cell>
          <cell r="AN20">
            <v>9.2200000000000006</v>
          </cell>
          <cell r="AO20"/>
          <cell r="AP20"/>
          <cell r="AQ20"/>
          <cell r="AR20"/>
          <cell r="AS20">
            <v>75.78</v>
          </cell>
          <cell r="AT20">
            <v>128.5</v>
          </cell>
          <cell r="AU20"/>
          <cell r="AV20">
            <v>121.47741255878978</v>
          </cell>
        </row>
        <row r="21">
          <cell r="J21">
            <v>1096.5153700000001</v>
          </cell>
          <cell r="S21">
            <v>970.09132717527439</v>
          </cell>
          <cell r="W21" t="str">
            <v>2037-38</v>
          </cell>
          <cell r="X21">
            <v>117.733</v>
          </cell>
          <cell r="Y21"/>
          <cell r="Z21"/>
          <cell r="AA21"/>
          <cell r="AB21"/>
          <cell r="AC21"/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43.5</v>
          </cell>
          <cell r="AN21">
            <v>9.2200000000000006</v>
          </cell>
          <cell r="AO21"/>
          <cell r="AP21"/>
          <cell r="AQ21"/>
          <cell r="AR21"/>
          <cell r="AS21">
            <v>75.78</v>
          </cell>
          <cell r="AT21">
            <v>128.5</v>
          </cell>
          <cell r="AU21"/>
          <cell r="AV21">
            <v>126.42404282472565</v>
          </cell>
        </row>
        <row r="22">
          <cell r="J22">
            <v>1104.03051</v>
          </cell>
          <cell r="S22">
            <v>971.8279827434352</v>
          </cell>
          <cell r="W22" t="str">
            <v>2038-39</v>
          </cell>
          <cell r="X22">
            <v>117.733</v>
          </cell>
          <cell r="Y22"/>
          <cell r="Z22"/>
          <cell r="AA22"/>
          <cell r="AB22"/>
          <cell r="AC22"/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43.5</v>
          </cell>
          <cell r="AN22">
            <v>9.2200000000000006</v>
          </cell>
          <cell r="AO22"/>
          <cell r="AP22"/>
          <cell r="AQ22"/>
          <cell r="AR22"/>
          <cell r="AS22">
            <v>75.78</v>
          </cell>
          <cell r="AT22">
            <v>128.5</v>
          </cell>
          <cell r="AU22"/>
          <cell r="AV22">
            <v>132.20252725656488</v>
          </cell>
        </row>
        <row r="23">
          <cell r="J23">
            <v>1111.41419</v>
          </cell>
          <cell r="S23">
            <v>973.78818000194838</v>
          </cell>
          <cell r="W23" t="str">
            <v>2039-40</v>
          </cell>
          <cell r="X23">
            <v>117.733</v>
          </cell>
          <cell r="Y23"/>
          <cell r="Z23"/>
          <cell r="AA23"/>
          <cell r="AB23"/>
          <cell r="AC23"/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43.5</v>
          </cell>
          <cell r="AN23">
            <v>9.2200000000000006</v>
          </cell>
          <cell r="AO23"/>
          <cell r="AP23"/>
          <cell r="AQ23"/>
          <cell r="AR23"/>
          <cell r="AS23">
            <v>75.78</v>
          </cell>
          <cell r="AT23">
            <v>128.5</v>
          </cell>
          <cell r="AU23"/>
          <cell r="AV23">
            <v>137.62600999805153</v>
          </cell>
        </row>
        <row r="24">
          <cell r="J24">
            <v>1117.6881399999997</v>
          </cell>
          <cell r="S24">
            <v>973.98145896515007</v>
          </cell>
          <cell r="W24" t="str">
            <v>2040-41</v>
          </cell>
          <cell r="X24">
            <v>117.733</v>
          </cell>
          <cell r="Y24"/>
          <cell r="Z24"/>
          <cell r="AA24"/>
          <cell r="AB24"/>
          <cell r="AC24"/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43.5</v>
          </cell>
          <cell r="AN24">
            <v>9.2200000000000006</v>
          </cell>
          <cell r="AO24"/>
          <cell r="AP24"/>
          <cell r="AQ24"/>
          <cell r="AR24"/>
          <cell r="AS24">
            <v>75.78</v>
          </cell>
          <cell r="AT24">
            <v>128.5</v>
          </cell>
          <cell r="AU24"/>
          <cell r="AV24">
            <v>143.70668103484974</v>
          </cell>
        </row>
        <row r="25">
          <cell r="J25">
            <v>1125.7561599999999</v>
          </cell>
          <cell r="S25">
            <v>978.28925790942117</v>
          </cell>
          <cell r="W25" t="str">
            <v>2041-42</v>
          </cell>
          <cell r="X25">
            <v>117.733</v>
          </cell>
          <cell r="Y25"/>
          <cell r="Z25"/>
          <cell r="AA25"/>
          <cell r="AB25"/>
          <cell r="AC25"/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43.5</v>
          </cell>
          <cell r="AN25">
            <v>9.2200000000000006</v>
          </cell>
          <cell r="AO25"/>
          <cell r="AP25"/>
          <cell r="AQ25"/>
          <cell r="AR25"/>
          <cell r="AS25">
            <v>75.78</v>
          </cell>
          <cell r="AT25">
            <v>128.5</v>
          </cell>
          <cell r="AU25"/>
          <cell r="AV25">
            <v>147.4669020905788</v>
          </cell>
        </row>
        <row r="26">
          <cell r="J26">
            <v>1133.1107300000001</v>
          </cell>
          <cell r="S26">
            <v>981.14990427354087</v>
          </cell>
          <cell r="W26" t="str">
            <v>2042-43</v>
          </cell>
          <cell r="X26">
            <v>117.733</v>
          </cell>
          <cell r="Y26"/>
          <cell r="Z26"/>
          <cell r="AA26"/>
          <cell r="AB26"/>
          <cell r="AC26"/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43.5</v>
          </cell>
          <cell r="AN26">
            <v>9.2200000000000006</v>
          </cell>
          <cell r="AO26"/>
          <cell r="AP26"/>
          <cell r="AQ26"/>
          <cell r="AR26"/>
          <cell r="AS26">
            <v>75.78</v>
          </cell>
          <cell r="AT26">
            <v>128.5</v>
          </cell>
          <cell r="AU26"/>
          <cell r="AV26">
            <v>151.96082572645926</v>
          </cell>
        </row>
        <row r="27">
          <cell r="J27">
            <v>1140.4231</v>
          </cell>
          <cell r="S27">
            <v>984.45924227621742</v>
          </cell>
          <cell r="W27" t="str">
            <v>2043-44</v>
          </cell>
          <cell r="X27">
            <v>117.733</v>
          </cell>
          <cell r="Y27"/>
          <cell r="Z27"/>
          <cell r="AA27"/>
          <cell r="AB27"/>
          <cell r="AC27"/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43.5</v>
          </cell>
          <cell r="AN27">
            <v>9.2200000000000006</v>
          </cell>
          <cell r="AO27"/>
          <cell r="AP27"/>
          <cell r="AQ27"/>
          <cell r="AR27"/>
          <cell r="AS27">
            <v>75.78</v>
          </cell>
          <cell r="AT27">
            <v>128.5</v>
          </cell>
          <cell r="AU27"/>
          <cell r="AV27">
            <v>155.96385772378258</v>
          </cell>
        </row>
        <row r="28">
          <cell r="J28">
            <v>1146.87691</v>
          </cell>
          <cell r="S28">
            <v>982.74416425490051</v>
          </cell>
          <cell r="W28" t="str">
            <v>2044-45</v>
          </cell>
          <cell r="X28">
            <v>117.733</v>
          </cell>
          <cell r="Y28"/>
          <cell r="Z28"/>
          <cell r="AA28"/>
          <cell r="AB28"/>
          <cell r="AC28"/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43.5</v>
          </cell>
          <cell r="AN28">
            <v>9.2200000000000006</v>
          </cell>
          <cell r="AO28"/>
          <cell r="AP28"/>
          <cell r="AQ28"/>
          <cell r="AR28"/>
          <cell r="AS28">
            <v>75.78</v>
          </cell>
          <cell r="AT28">
            <v>128.5</v>
          </cell>
          <cell r="AU28"/>
          <cell r="AV28">
            <v>164.13274574509944</v>
          </cell>
        </row>
        <row r="29">
          <cell r="J29">
            <v>1155.0855800000002</v>
          </cell>
          <cell r="S29">
            <v>985.0432358376205</v>
          </cell>
          <cell r="W29" t="str">
            <v>2045-46</v>
          </cell>
          <cell r="X29">
            <v>117.733</v>
          </cell>
          <cell r="Y29"/>
          <cell r="Z29"/>
          <cell r="AA29"/>
          <cell r="AB29"/>
          <cell r="AC29"/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43.5</v>
          </cell>
          <cell r="AN29">
            <v>9.2200000000000006</v>
          </cell>
          <cell r="AO29"/>
          <cell r="AP29"/>
          <cell r="AQ29"/>
          <cell r="AR29"/>
          <cell r="AS29">
            <v>75.78</v>
          </cell>
          <cell r="AT29">
            <v>128.5</v>
          </cell>
          <cell r="AU29"/>
          <cell r="AV29">
            <v>170.04234416237966</v>
          </cell>
        </row>
        <row r="30">
          <cell r="J30">
            <v>1162.3530800000001</v>
          </cell>
          <cell r="S30">
            <v>986.0461665607495</v>
          </cell>
          <cell r="W30" t="str">
            <v>2046-47</v>
          </cell>
          <cell r="X30">
            <v>117.733</v>
          </cell>
          <cell r="Y30"/>
          <cell r="Z30"/>
          <cell r="AA30"/>
          <cell r="AB30"/>
          <cell r="AC30"/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43.5</v>
          </cell>
          <cell r="AN30">
            <v>9.2200000000000006</v>
          </cell>
          <cell r="AO30"/>
          <cell r="AP30"/>
          <cell r="AQ30"/>
          <cell r="AR30"/>
          <cell r="AS30">
            <v>75.78</v>
          </cell>
          <cell r="AT30">
            <v>128.5</v>
          </cell>
          <cell r="AU30"/>
          <cell r="AV30">
            <v>176.30691343925056</v>
          </cell>
        </row>
        <row r="31">
          <cell r="J31">
            <v>1169.36942</v>
          </cell>
          <cell r="S31">
            <v>988.42269596964161</v>
          </cell>
          <cell r="W31" t="str">
            <v>2047-48</v>
          </cell>
          <cell r="X31">
            <v>117.733</v>
          </cell>
          <cell r="Y31"/>
          <cell r="Z31"/>
          <cell r="AA31"/>
          <cell r="AB31"/>
          <cell r="AC31"/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43.5</v>
          </cell>
          <cell r="AN31">
            <v>9.2200000000000006</v>
          </cell>
          <cell r="AO31"/>
          <cell r="AP31"/>
          <cell r="AQ31"/>
          <cell r="AR31"/>
          <cell r="AS31">
            <v>75.78</v>
          </cell>
          <cell r="AT31">
            <v>128.5</v>
          </cell>
          <cell r="AU31"/>
          <cell r="AV31">
            <v>180.94672403035835</v>
          </cell>
        </row>
        <row r="32">
          <cell r="J32">
            <v>1175.3373799999999</v>
          </cell>
          <cell r="S32">
            <v>988.3812183707787</v>
          </cell>
          <cell r="W32" t="str">
            <v>2048-49</v>
          </cell>
          <cell r="X32">
            <v>117.733</v>
          </cell>
          <cell r="Y32"/>
          <cell r="Z32"/>
          <cell r="AA32"/>
          <cell r="AB32"/>
          <cell r="AC32"/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43.5</v>
          </cell>
          <cell r="AN32">
            <v>9.2200000000000006</v>
          </cell>
          <cell r="AO32"/>
          <cell r="AP32"/>
          <cell r="AQ32"/>
          <cell r="AR32"/>
          <cell r="AS32">
            <v>75.78</v>
          </cell>
          <cell r="AT32">
            <v>128.5</v>
          </cell>
          <cell r="AU32"/>
          <cell r="AV32">
            <v>186.95616162922127</v>
          </cell>
        </row>
        <row r="33">
          <cell r="J33">
            <v>1182.8938000000001</v>
          </cell>
          <cell r="S33">
            <v>992.11458349625264</v>
          </cell>
          <cell r="W33" t="str">
            <v>2049-50</v>
          </cell>
          <cell r="X33">
            <v>117.733</v>
          </cell>
          <cell r="Y33"/>
          <cell r="Z33"/>
          <cell r="AA33"/>
          <cell r="AB33"/>
          <cell r="AC33"/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43.5</v>
          </cell>
          <cell r="AN33">
            <v>9.2200000000000006</v>
          </cell>
          <cell r="AO33"/>
          <cell r="AP33"/>
          <cell r="AQ33"/>
          <cell r="AR33"/>
          <cell r="AS33">
            <v>75.78</v>
          </cell>
          <cell r="AT33">
            <v>128.5</v>
          </cell>
          <cell r="AU33"/>
          <cell r="AV33">
            <v>190.77921650374742</v>
          </cell>
        </row>
        <row r="34">
          <cell r="J34">
            <v>1189.35995</v>
          </cell>
          <cell r="S34">
            <v>994.53136605542625</v>
          </cell>
          <cell r="W34" t="str">
            <v>2050-51</v>
          </cell>
          <cell r="X34">
            <v>117.733</v>
          </cell>
          <cell r="Y34"/>
          <cell r="Z34"/>
          <cell r="AA34"/>
          <cell r="AB34"/>
          <cell r="AC34"/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43.5</v>
          </cell>
          <cell r="AN34">
            <v>9.2200000000000006</v>
          </cell>
          <cell r="AO34"/>
          <cell r="AP34"/>
          <cell r="AQ34"/>
          <cell r="AR34"/>
          <cell r="AS34">
            <v>75.78</v>
          </cell>
          <cell r="AT34">
            <v>128.5</v>
          </cell>
          <cell r="AU34"/>
          <cell r="AV34">
            <v>194.82858394457378</v>
          </cell>
        </row>
      </sheetData>
      <sheetData sheetId="23" refreshError="1"/>
      <sheetData sheetId="24" refreshError="1"/>
      <sheetData sheetId="25" refreshError="1"/>
      <sheetData sheetId="26">
        <row r="8">
          <cell r="S8">
            <v>984.49169102317762</v>
          </cell>
          <cell r="W8" t="str">
            <v>2024-25</v>
          </cell>
          <cell r="X8">
            <v>29.241000000000042</v>
          </cell>
          <cell r="Y8">
            <v>2.9178082191780823</v>
          </cell>
          <cell r="Z8">
            <v>0</v>
          </cell>
          <cell r="AA8"/>
          <cell r="AB8"/>
          <cell r="AC8">
            <v>0</v>
          </cell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>
            <v>20</v>
          </cell>
          <cell r="AM8"/>
          <cell r="AN8"/>
          <cell r="AO8"/>
          <cell r="AP8">
            <v>10</v>
          </cell>
          <cell r="AQ8"/>
          <cell r="AR8"/>
          <cell r="AS8"/>
          <cell r="AT8">
            <v>30</v>
          </cell>
          <cell r="AU8">
            <v>6.4267351982068091</v>
          </cell>
          <cell r="AV8">
            <v>10.492528976822276</v>
          </cell>
        </row>
        <row r="9">
          <cell r="S9">
            <v>982.85076644874584</v>
          </cell>
          <cell r="W9" t="str">
            <v>2025-26</v>
          </cell>
          <cell r="X9">
            <v>29.241000000000042</v>
          </cell>
          <cell r="Y9">
            <v>3.404109589041096</v>
          </cell>
          <cell r="Z9">
            <v>1.5424657534246575</v>
          </cell>
          <cell r="AA9"/>
          <cell r="AB9"/>
          <cell r="AC9">
            <v>1.095890410958904</v>
          </cell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>
            <v>20</v>
          </cell>
          <cell r="AM9"/>
          <cell r="AN9"/>
          <cell r="AO9"/>
          <cell r="AP9">
            <v>10</v>
          </cell>
          <cell r="AQ9"/>
          <cell r="AR9"/>
          <cell r="AS9"/>
          <cell r="AT9">
            <v>30</v>
          </cell>
          <cell r="AU9">
            <v>15.976579768743099</v>
          </cell>
          <cell r="AV9">
            <v>20.834043551254368</v>
          </cell>
        </row>
        <row r="10">
          <cell r="S10">
            <v>978.39019696723528</v>
          </cell>
          <cell r="W10" t="str">
            <v>2026-27</v>
          </cell>
          <cell r="X10">
            <v>29.241000000000042</v>
          </cell>
          <cell r="Y10">
            <v>3.8356164383561646</v>
          </cell>
          <cell r="Z10">
            <v>1.5424657534246575</v>
          </cell>
          <cell r="AA10"/>
          <cell r="AB10"/>
          <cell r="AC10">
            <v>1.095890410958904</v>
          </cell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>
            <v>20</v>
          </cell>
          <cell r="AM10"/>
          <cell r="AN10"/>
          <cell r="AO10"/>
          <cell r="AP10">
            <v>10</v>
          </cell>
          <cell r="AQ10"/>
          <cell r="AR10"/>
          <cell r="AS10"/>
          <cell r="AT10">
            <v>30</v>
          </cell>
          <cell r="AU10">
            <v>28.913134653205688</v>
          </cell>
          <cell r="AV10">
            <v>33.0866930327647</v>
          </cell>
        </row>
        <row r="11">
          <cell r="S11">
            <v>929.21869327401214</v>
          </cell>
          <cell r="W11" t="str">
            <v>2027-28</v>
          </cell>
          <cell r="X11">
            <v>29.241000000000042</v>
          </cell>
          <cell r="Y11">
            <v>4.10958904109589</v>
          </cell>
          <cell r="Z11">
            <v>1.9698630136986301</v>
          </cell>
          <cell r="AA11"/>
          <cell r="AB11"/>
          <cell r="AC11">
            <v>1.5753424657534247</v>
          </cell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>
            <v>20</v>
          </cell>
          <cell r="AM11"/>
          <cell r="AN11"/>
          <cell r="AO11"/>
          <cell r="AP11">
            <v>10</v>
          </cell>
          <cell r="AQ11"/>
          <cell r="AR11"/>
          <cell r="AS11"/>
          <cell r="AT11">
            <v>30</v>
          </cell>
          <cell r="AU11">
            <v>46.178192919735409</v>
          </cell>
          <cell r="AV11">
            <v>43.942423806252599</v>
          </cell>
        </row>
        <row r="12">
          <cell r="S12">
            <v>903.43194656264336</v>
          </cell>
          <cell r="W12" t="str">
            <v>2028-29</v>
          </cell>
          <cell r="X12">
            <v>64.081000000000017</v>
          </cell>
          <cell r="Y12">
            <v>4.3835616438356162</v>
          </cell>
          <cell r="Z12">
            <v>2.6849315068493151</v>
          </cell>
          <cell r="AA12"/>
          <cell r="AB12"/>
          <cell r="AC12">
            <v>1.5753424657534247</v>
          </cell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>
            <v>20</v>
          </cell>
          <cell r="AM12">
            <v>59</v>
          </cell>
          <cell r="AN12"/>
          <cell r="AO12"/>
          <cell r="AP12">
            <v>10</v>
          </cell>
          <cell r="AQ12">
            <v>8</v>
          </cell>
          <cell r="AR12"/>
          <cell r="AS12"/>
          <cell r="AT12">
            <v>97</v>
          </cell>
          <cell r="AU12">
            <v>68.358479435465725</v>
          </cell>
          <cell r="AV12">
            <v>54.694494001891016</v>
          </cell>
        </row>
        <row r="13">
          <cell r="S13">
            <v>872.38774385633064</v>
          </cell>
          <cell r="W13" t="str">
            <v>2029-30</v>
          </cell>
          <cell r="X13">
            <v>64.081000000000017</v>
          </cell>
          <cell r="Y13">
            <v>4.3835616438356162</v>
          </cell>
          <cell r="Z13">
            <v>2.7424657534246575</v>
          </cell>
          <cell r="AA13"/>
          <cell r="AB13"/>
          <cell r="AC13">
            <v>2.0547945205479454</v>
          </cell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>
            <v>20</v>
          </cell>
          <cell r="AM13">
            <v>59</v>
          </cell>
          <cell r="AN13"/>
          <cell r="AO13"/>
          <cell r="AP13">
            <v>10</v>
          </cell>
          <cell r="AQ13">
            <v>8</v>
          </cell>
          <cell r="AR13"/>
          <cell r="AS13"/>
          <cell r="AT13">
            <v>97</v>
          </cell>
          <cell r="AU13">
            <v>94.231704900470092</v>
          </cell>
          <cell r="AV13">
            <v>68.648601243199153</v>
          </cell>
        </row>
        <row r="14">
          <cell r="S14">
            <v>839.67407166024577</v>
          </cell>
          <cell r="W14" t="str">
            <v>2030-31</v>
          </cell>
          <cell r="X14">
            <v>73.300000000000011</v>
          </cell>
          <cell r="Y14">
            <v>4.3835616438356162</v>
          </cell>
          <cell r="Z14">
            <v>2.8027397260273976</v>
          </cell>
          <cell r="AA14"/>
          <cell r="AB14"/>
          <cell r="AC14">
            <v>2.0547945205479454</v>
          </cell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>
            <v>20</v>
          </cell>
          <cell r="AM14">
            <v>59</v>
          </cell>
          <cell r="AN14"/>
          <cell r="AO14"/>
          <cell r="AP14">
            <v>10</v>
          </cell>
          <cell r="AQ14">
            <v>8</v>
          </cell>
          <cell r="AR14"/>
          <cell r="AS14"/>
          <cell r="AT14">
            <v>97</v>
          </cell>
          <cell r="AU14">
            <v>125.29027642410212</v>
          </cell>
          <cell r="AV14">
            <v>78.430601915652261</v>
          </cell>
        </row>
        <row r="15">
          <cell r="S15">
            <v>801.58762090869163</v>
          </cell>
          <cell r="W15" t="str">
            <v>2031-32</v>
          </cell>
          <cell r="X15">
            <v>73.300000000000011</v>
          </cell>
          <cell r="Y15">
            <v>4.3835616438356162</v>
          </cell>
          <cell r="Z15">
            <v>2.8657534246575342</v>
          </cell>
          <cell r="AA15"/>
          <cell r="AB15"/>
          <cell r="AC15">
            <v>2.7397260273972601</v>
          </cell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>
            <v>20</v>
          </cell>
          <cell r="AM15">
            <v>59</v>
          </cell>
          <cell r="AN15"/>
          <cell r="AO15"/>
          <cell r="AP15">
            <v>10</v>
          </cell>
          <cell r="AQ15">
            <v>8</v>
          </cell>
          <cell r="AR15"/>
          <cell r="AS15"/>
          <cell r="AT15">
            <v>97</v>
          </cell>
          <cell r="AU15">
            <v>161.66624905509278</v>
          </cell>
          <cell r="AV15">
            <v>88.305400036215559</v>
          </cell>
        </row>
        <row r="16">
          <cell r="S16">
            <v>754.02502335251756</v>
          </cell>
          <cell r="W16" t="str">
            <v>2032-33</v>
          </cell>
          <cell r="X16">
            <v>73.300000000000011</v>
          </cell>
          <cell r="Y16">
            <v>4.3835616438356162</v>
          </cell>
          <cell r="Z16">
            <v>2.9287671232876713</v>
          </cell>
          <cell r="AA16"/>
          <cell r="AB16"/>
          <cell r="AC16">
            <v>2.7397260273972601</v>
          </cell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>
            <v>20</v>
          </cell>
          <cell r="AM16">
            <v>59</v>
          </cell>
          <cell r="AN16"/>
          <cell r="AO16"/>
          <cell r="AP16">
            <v>10</v>
          </cell>
          <cell r="AQ16">
            <v>8</v>
          </cell>
          <cell r="AR16"/>
          <cell r="AS16"/>
          <cell r="AT16">
            <v>97</v>
          </cell>
          <cell r="AU16">
            <v>200.41031005396735</v>
          </cell>
          <cell r="AV16">
            <v>104.20324659351512</v>
          </cell>
        </row>
        <row r="17">
          <cell r="S17">
            <v>711.23915058531838</v>
          </cell>
          <cell r="W17" t="str">
            <v>2033-34</v>
          </cell>
          <cell r="X17">
            <v>73.300000000000011</v>
          </cell>
          <cell r="Y17">
            <v>4.3835616438356162</v>
          </cell>
          <cell r="Z17">
            <v>2.9917808219178084</v>
          </cell>
          <cell r="AA17"/>
          <cell r="AB17"/>
          <cell r="AC17">
            <v>3.0136986301369864</v>
          </cell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>
            <v>20</v>
          </cell>
          <cell r="AM17">
            <v>59</v>
          </cell>
          <cell r="AN17"/>
          <cell r="AO17"/>
          <cell r="AP17">
            <v>10</v>
          </cell>
          <cell r="AQ17">
            <v>8</v>
          </cell>
          <cell r="AR17"/>
          <cell r="AS17"/>
          <cell r="AT17">
            <v>97</v>
          </cell>
          <cell r="AU17">
            <v>241.39950956903343</v>
          </cell>
          <cell r="AV17">
            <v>114.42238984564828</v>
          </cell>
        </row>
        <row r="18">
          <cell r="S18">
            <v>675.74721065419294</v>
          </cell>
          <cell r="W18" t="str">
            <v>2034-35</v>
          </cell>
          <cell r="X18">
            <v>197.60000000000002</v>
          </cell>
          <cell r="Y18">
            <v>4.3835616438356162</v>
          </cell>
          <cell r="Z18">
            <v>3.0575342465753423</v>
          </cell>
          <cell r="AA18"/>
          <cell r="AB18"/>
          <cell r="AC18">
            <v>3.0136986301369864</v>
          </cell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>
            <v>20</v>
          </cell>
          <cell r="AM18">
            <v>59</v>
          </cell>
          <cell r="AN18"/>
          <cell r="AO18">
            <v>144</v>
          </cell>
          <cell r="AP18">
            <v>10</v>
          </cell>
          <cell r="AQ18">
            <v>8</v>
          </cell>
          <cell r="AR18">
            <v>9</v>
          </cell>
          <cell r="AS18">
            <v>76</v>
          </cell>
          <cell r="AT18">
            <v>326</v>
          </cell>
          <cell r="AU18">
            <v>284.46617047764443</v>
          </cell>
          <cell r="AV18">
            <v>114.23254886816251</v>
          </cell>
        </row>
        <row r="19">
          <cell r="S19">
            <v>640.14303503765495</v>
          </cell>
          <cell r="W19" t="str">
            <v>2035-36</v>
          </cell>
          <cell r="X19">
            <v>197.60000000000002</v>
          </cell>
          <cell r="Y19">
            <v>4.3835616438356162</v>
          </cell>
          <cell r="Z19">
            <v>3.1260273972602741</v>
          </cell>
          <cell r="AA19"/>
          <cell r="AB19"/>
          <cell r="AC19">
            <v>3.2876712328767121</v>
          </cell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>
            <v>20</v>
          </cell>
          <cell r="AM19">
            <v>59</v>
          </cell>
          <cell r="AN19"/>
          <cell r="AO19">
            <v>144</v>
          </cell>
          <cell r="AP19">
            <v>10</v>
          </cell>
          <cell r="AQ19">
            <v>8</v>
          </cell>
          <cell r="AR19">
            <v>9</v>
          </cell>
          <cell r="AS19">
            <v>76</v>
          </cell>
          <cell r="AT19">
            <v>326</v>
          </cell>
          <cell r="AU19">
            <v>327.85573371924403</v>
          </cell>
          <cell r="AV19">
            <v>113.79231124310091</v>
          </cell>
        </row>
        <row r="20">
          <cell r="S20">
            <v>603.40392832059354</v>
          </cell>
          <cell r="W20" t="str">
            <v>2036-37</v>
          </cell>
          <cell r="X20">
            <v>197.60000000000002</v>
          </cell>
          <cell r="Y20">
            <v>4.1643835616438354</v>
          </cell>
          <cell r="Z20">
            <v>3.1945205479452055</v>
          </cell>
          <cell r="AA20"/>
          <cell r="AB20"/>
          <cell r="AC20">
            <v>3.2876712328767121</v>
          </cell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>
            <v>20</v>
          </cell>
          <cell r="AM20">
            <v>59</v>
          </cell>
          <cell r="AN20"/>
          <cell r="AO20">
            <v>144</v>
          </cell>
          <cell r="AP20">
            <v>10</v>
          </cell>
          <cell r="AQ20">
            <v>8</v>
          </cell>
          <cell r="AR20">
            <v>9</v>
          </cell>
          <cell r="AS20">
            <v>76</v>
          </cell>
          <cell r="AT20">
            <v>326</v>
          </cell>
          <cell r="AU20">
            <v>371.80475419253037</v>
          </cell>
          <cell r="AV20">
            <v>113.10630748687616</v>
          </cell>
        </row>
        <row r="21">
          <cell r="S21">
            <v>570.135963593778</v>
          </cell>
          <cell r="W21" t="str">
            <v>2037-38</v>
          </cell>
          <cell r="X21">
            <v>197.60000000000002</v>
          </cell>
          <cell r="Y21">
            <v>3.945205479452055</v>
          </cell>
          <cell r="Z21">
            <v>3.2657534246575342</v>
          </cell>
          <cell r="AA21"/>
          <cell r="AB21"/>
          <cell r="AC21">
            <v>3.5616438356164384</v>
          </cell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>
            <v>20</v>
          </cell>
          <cell r="AM21">
            <v>59</v>
          </cell>
          <cell r="AN21"/>
          <cell r="AO21">
            <v>144</v>
          </cell>
          <cell r="AP21">
            <v>10</v>
          </cell>
          <cell r="AQ21">
            <v>8</v>
          </cell>
          <cell r="AR21">
            <v>9</v>
          </cell>
          <cell r="AS21">
            <v>76</v>
          </cell>
          <cell r="AT21">
            <v>326</v>
          </cell>
          <cell r="AU21">
            <v>413.11410110888619</v>
          </cell>
          <cell r="AV21">
            <v>113.26530529733591</v>
          </cell>
        </row>
        <row r="22">
          <cell r="S22">
            <v>534.10441770018281</v>
          </cell>
          <cell r="W22" t="str">
            <v>2038-39</v>
          </cell>
          <cell r="X22">
            <v>265.60000000000002</v>
          </cell>
          <cell r="Y22">
            <v>3.7534246575342469</v>
          </cell>
          <cell r="Z22">
            <v>3.3369863013698633</v>
          </cell>
          <cell r="AA22"/>
          <cell r="AB22"/>
          <cell r="AC22">
            <v>3.5616438356164384</v>
          </cell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>
            <v>20</v>
          </cell>
          <cell r="AM22">
            <v>59</v>
          </cell>
          <cell r="AN22"/>
          <cell r="AO22">
            <v>124</v>
          </cell>
          <cell r="AP22">
            <v>10</v>
          </cell>
          <cell r="AQ22">
            <v>8</v>
          </cell>
          <cell r="AR22">
            <v>9</v>
          </cell>
          <cell r="AS22">
            <v>28</v>
          </cell>
          <cell r="AT22">
            <v>258</v>
          </cell>
          <cell r="AU22">
            <v>456.23925368824575</v>
          </cell>
          <cell r="AV22">
            <v>113.68683861157147</v>
          </cell>
        </row>
        <row r="23">
          <cell r="S23">
            <v>498.17153195715269</v>
          </cell>
          <cell r="W23" t="str">
            <v>2039-40</v>
          </cell>
          <cell r="X23">
            <v>265.60000000000002</v>
          </cell>
          <cell r="Y23">
            <v>3.5616438356164384</v>
          </cell>
          <cell r="Z23">
            <v>3.4109589041095894</v>
          </cell>
          <cell r="AA23"/>
          <cell r="AB23"/>
          <cell r="AC23">
            <v>4.1095890410958908</v>
          </cell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>
            <v>20</v>
          </cell>
          <cell r="AM23">
            <v>59</v>
          </cell>
          <cell r="AN23"/>
          <cell r="AO23">
            <v>124</v>
          </cell>
          <cell r="AP23">
            <v>10</v>
          </cell>
          <cell r="AQ23">
            <v>8</v>
          </cell>
          <cell r="AR23">
            <v>9</v>
          </cell>
          <cell r="AS23">
            <v>28</v>
          </cell>
          <cell r="AT23">
            <v>258</v>
          </cell>
          <cell r="AU23">
            <v>499.3969070110748</v>
          </cell>
          <cell r="AV23">
            <v>113.84575103177242</v>
          </cell>
        </row>
        <row r="24">
          <cell r="S24">
            <v>458.87222756224605</v>
          </cell>
          <cell r="W24" t="str">
            <v>2040-41</v>
          </cell>
          <cell r="X24">
            <v>265.60000000000002</v>
          </cell>
          <cell r="Y24">
            <v>3.3972602739726026</v>
          </cell>
          <cell r="Z24">
            <v>3.484931506849315</v>
          </cell>
          <cell r="AA24"/>
          <cell r="AB24"/>
          <cell r="AC24">
            <v>4.1095890410958908</v>
          </cell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>
            <v>20</v>
          </cell>
          <cell r="AM24">
            <v>59</v>
          </cell>
          <cell r="AN24"/>
          <cell r="AO24">
            <v>124</v>
          </cell>
          <cell r="AP24">
            <v>10</v>
          </cell>
          <cell r="AQ24">
            <v>8</v>
          </cell>
          <cell r="AR24">
            <v>9</v>
          </cell>
          <cell r="AS24">
            <v>28</v>
          </cell>
          <cell r="AT24">
            <v>258</v>
          </cell>
          <cell r="AU24">
            <v>544.48995582210478</v>
          </cell>
          <cell r="AV24">
            <v>114.32595661564891</v>
          </cell>
        </row>
        <row r="25">
          <cell r="S25">
            <v>432.38066456543538</v>
          </cell>
          <cell r="W25" t="str">
            <v>2041-42</v>
          </cell>
          <cell r="X25">
            <v>265.60000000000002</v>
          </cell>
          <cell r="Y25">
            <v>3.2328767123287672</v>
          </cell>
          <cell r="Z25">
            <v>3.5616438356164384</v>
          </cell>
          <cell r="AA25"/>
          <cell r="AB25"/>
          <cell r="AC25">
            <v>4.3835616438356162</v>
          </cell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>
            <v>20</v>
          </cell>
          <cell r="AM25">
            <v>59</v>
          </cell>
          <cell r="AN25"/>
          <cell r="AO25">
            <v>124</v>
          </cell>
          <cell r="AP25">
            <v>10</v>
          </cell>
          <cell r="AQ25">
            <v>8</v>
          </cell>
          <cell r="AR25">
            <v>9</v>
          </cell>
          <cell r="AS25">
            <v>28</v>
          </cell>
          <cell r="AT25">
            <v>258</v>
          </cell>
          <cell r="AU25">
            <v>579.90918430950114</v>
          </cell>
          <cell r="AV25">
            <v>113.46631112506336</v>
          </cell>
        </row>
        <row r="26">
          <cell r="S26">
            <v>405.00410698618271</v>
          </cell>
          <cell r="W26" t="str">
            <v>2042-43</v>
          </cell>
          <cell r="X26">
            <v>315.60000000000002</v>
          </cell>
          <cell r="Y26">
            <v>3.0684931506849318</v>
          </cell>
          <cell r="Z26">
            <v>3.6410958904109587</v>
          </cell>
          <cell r="AA26"/>
          <cell r="AB26"/>
          <cell r="AC26">
            <v>4.3835616438356162</v>
          </cell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>
            <v>20</v>
          </cell>
          <cell r="AM26">
            <v>59</v>
          </cell>
          <cell r="AN26"/>
          <cell r="AO26">
            <v>60</v>
          </cell>
          <cell r="AP26">
            <v>10</v>
          </cell>
          <cell r="AQ26">
            <v>8</v>
          </cell>
          <cell r="AR26">
            <v>49</v>
          </cell>
          <cell r="AS26">
            <v>2</v>
          </cell>
          <cell r="AT26">
            <v>208</v>
          </cell>
          <cell r="AU26">
            <v>615.07413288758789</v>
          </cell>
          <cell r="AV26">
            <v>113.03249012622946</v>
          </cell>
        </row>
        <row r="27">
          <cell r="S27">
            <v>374.30105301302251</v>
          </cell>
          <cell r="W27" t="str">
            <v>2043-44</v>
          </cell>
          <cell r="X27">
            <v>315.60000000000002</v>
          </cell>
          <cell r="Y27">
            <v>2.904109589041096</v>
          </cell>
          <cell r="Z27">
            <v>3.7205479452054795</v>
          </cell>
          <cell r="AA27"/>
          <cell r="AB27"/>
          <cell r="AC27">
            <v>4.6575342465753424</v>
          </cell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>
            <v>20</v>
          </cell>
          <cell r="AM27">
            <v>59</v>
          </cell>
          <cell r="AN27"/>
          <cell r="AO27">
            <v>60</v>
          </cell>
          <cell r="AP27">
            <v>10</v>
          </cell>
          <cell r="AQ27">
            <v>8</v>
          </cell>
          <cell r="AR27">
            <v>49</v>
          </cell>
          <cell r="AS27">
            <v>2</v>
          </cell>
          <cell r="AT27">
            <v>208</v>
          </cell>
          <cell r="AU27">
            <v>654.23581233772416</v>
          </cell>
          <cell r="AV27">
            <v>111.88623464925328</v>
          </cell>
        </row>
        <row r="28">
          <cell r="S28">
            <v>338.1173080134364</v>
          </cell>
          <cell r="W28" t="str">
            <v>2044-45</v>
          </cell>
          <cell r="X28">
            <v>315.60000000000002</v>
          </cell>
          <cell r="Y28">
            <v>2.7671232876712328</v>
          </cell>
          <cell r="Z28">
            <v>3.8027397260273976</v>
          </cell>
          <cell r="AA28"/>
          <cell r="AB28"/>
          <cell r="AC28">
            <v>4.9315068493150687</v>
          </cell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>
            <v>20</v>
          </cell>
          <cell r="AM28">
            <v>59</v>
          </cell>
          <cell r="AN28"/>
          <cell r="AO28">
            <v>60</v>
          </cell>
          <cell r="AP28">
            <v>10</v>
          </cell>
          <cell r="AQ28">
            <v>8</v>
          </cell>
          <cell r="AR28">
            <v>49</v>
          </cell>
          <cell r="AS28">
            <v>2</v>
          </cell>
          <cell r="AT28">
            <v>208</v>
          </cell>
          <cell r="AU28">
            <v>694.49326492494345</v>
          </cell>
          <cell r="AV28">
            <v>114.26633706161999</v>
          </cell>
        </row>
        <row r="29">
          <cell r="S29">
            <v>317.63216739343591</v>
          </cell>
          <cell r="W29" t="str">
            <v>2045-46</v>
          </cell>
          <cell r="X29">
            <v>315.60000000000002</v>
          </cell>
          <cell r="Y29">
            <v>2.6301369863013697</v>
          </cell>
          <cell r="Z29">
            <v>3.4219178082191779</v>
          </cell>
          <cell r="AA29"/>
          <cell r="AB29"/>
          <cell r="AC29">
            <v>5.2054794520547949</v>
          </cell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>
            <v>20</v>
          </cell>
          <cell r="AM29">
            <v>59</v>
          </cell>
          <cell r="AN29"/>
          <cell r="AO29">
            <v>60</v>
          </cell>
          <cell r="AP29">
            <v>10</v>
          </cell>
          <cell r="AQ29">
            <v>8</v>
          </cell>
          <cell r="AR29">
            <v>49</v>
          </cell>
          <cell r="AS29">
            <v>2</v>
          </cell>
          <cell r="AT29">
            <v>208</v>
          </cell>
          <cell r="AU29">
            <v>722.40555704006431</v>
          </cell>
          <cell r="AV29">
            <v>115.04785556649989</v>
          </cell>
        </row>
        <row r="30">
          <cell r="S30">
            <v>295.41624579305005</v>
          </cell>
          <cell r="W30" t="str">
            <v>2046-47</v>
          </cell>
          <cell r="X30">
            <v>361.6</v>
          </cell>
          <cell r="Y30">
            <v>2.493150684931507</v>
          </cell>
          <cell r="Z30">
            <v>3.0794520547945203</v>
          </cell>
          <cell r="AA30"/>
          <cell r="AB30"/>
          <cell r="AC30">
            <v>5.7534246575342465</v>
          </cell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>
            <v>20</v>
          </cell>
          <cell r="AM30">
            <v>59</v>
          </cell>
          <cell r="AN30"/>
          <cell r="AO30">
            <v>14</v>
          </cell>
          <cell r="AP30">
            <v>10</v>
          </cell>
          <cell r="AQ30">
            <v>8</v>
          </cell>
          <cell r="AR30">
            <v>49</v>
          </cell>
          <cell r="AS30">
            <v>2</v>
          </cell>
          <cell r="AT30">
            <v>162</v>
          </cell>
          <cell r="AU30">
            <v>751.09224309048057</v>
          </cell>
          <cell r="AV30">
            <v>115.8445911164694</v>
          </cell>
        </row>
        <row r="31">
          <cell r="S31">
            <v>279.90914809378341</v>
          </cell>
          <cell r="W31" t="str">
            <v>2047-48</v>
          </cell>
          <cell r="X31">
            <v>361.6</v>
          </cell>
          <cell r="Y31">
            <v>2.3561643835616439</v>
          </cell>
          <cell r="Z31">
            <v>2.7726027397260271</v>
          </cell>
          <cell r="AA31"/>
          <cell r="AB31"/>
          <cell r="AC31">
            <v>5.4794520547945202</v>
          </cell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>
            <v>20</v>
          </cell>
          <cell r="AM31">
            <v>59</v>
          </cell>
          <cell r="AN31"/>
          <cell r="AO31">
            <v>14</v>
          </cell>
          <cell r="AP31">
            <v>10</v>
          </cell>
          <cell r="AQ31">
            <v>8</v>
          </cell>
          <cell r="AR31">
            <v>49</v>
          </cell>
          <cell r="AS31">
            <v>2</v>
          </cell>
          <cell r="AT31">
            <v>162</v>
          </cell>
          <cell r="AU31">
            <v>773.94364321231274</v>
          </cell>
          <cell r="AV31">
            <v>115.5166286939039</v>
          </cell>
        </row>
        <row r="32">
          <cell r="S32">
            <v>258.44853498537964</v>
          </cell>
          <cell r="W32" t="str">
            <v>2048-49</v>
          </cell>
          <cell r="X32">
            <v>361.6</v>
          </cell>
          <cell r="Y32">
            <v>2.2465753424657531</v>
          </cell>
          <cell r="Z32">
            <v>2.493150684931507</v>
          </cell>
          <cell r="AA32"/>
          <cell r="AB32"/>
          <cell r="AC32">
            <v>6.0273972602739727</v>
          </cell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>
            <v>20</v>
          </cell>
          <cell r="AM32">
            <v>59</v>
          </cell>
          <cell r="AN32"/>
          <cell r="AO32">
            <v>14</v>
          </cell>
          <cell r="AP32">
            <v>10</v>
          </cell>
          <cell r="AQ32">
            <v>8</v>
          </cell>
          <cell r="AR32">
            <v>49</v>
          </cell>
          <cell r="AS32">
            <v>2</v>
          </cell>
          <cell r="AT32">
            <v>162</v>
          </cell>
          <cell r="AU32">
            <v>801.21890432863779</v>
          </cell>
          <cell r="AV32">
            <v>115.66994068598247</v>
          </cell>
        </row>
        <row r="33">
          <cell r="S33">
            <v>250.15142958024899</v>
          </cell>
          <cell r="W33" t="str">
            <v>2049-50</v>
          </cell>
          <cell r="X33">
            <v>361.6</v>
          </cell>
          <cell r="Y33">
            <v>2.1369863013698631</v>
          </cell>
          <cell r="Z33">
            <v>2.2438356164383562</v>
          </cell>
          <cell r="AA33"/>
          <cell r="AB33"/>
          <cell r="AC33">
            <v>5.7534246575342465</v>
          </cell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>
            <v>20</v>
          </cell>
          <cell r="AM33">
            <v>59</v>
          </cell>
          <cell r="AN33"/>
          <cell r="AO33">
            <v>14</v>
          </cell>
          <cell r="AP33">
            <v>10</v>
          </cell>
          <cell r="AQ33">
            <v>8</v>
          </cell>
          <cell r="AR33">
            <v>49</v>
          </cell>
          <cell r="AS33">
            <v>2</v>
          </cell>
          <cell r="AT33">
            <v>162</v>
          </cell>
          <cell r="AU33">
            <v>817.76468156792066</v>
          </cell>
          <cell r="AV33">
            <v>114.97768885183035</v>
          </cell>
        </row>
        <row r="34">
          <cell r="S34">
            <v>240.64999800377882</v>
          </cell>
          <cell r="W34" t="str">
            <v>2050-51</v>
          </cell>
          <cell r="X34">
            <v>371.6</v>
          </cell>
          <cell r="Y34">
            <v>2.0273972602739727</v>
          </cell>
          <cell r="Z34">
            <v>2.0191780821917806</v>
          </cell>
          <cell r="AA34"/>
          <cell r="AB34"/>
          <cell r="AC34">
            <v>6.3013698630136989</v>
          </cell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>
            <v>20</v>
          </cell>
          <cell r="AM34">
            <v>59</v>
          </cell>
          <cell r="AN34"/>
          <cell r="AO34">
            <v>4</v>
          </cell>
          <cell r="AP34">
            <v>10</v>
          </cell>
          <cell r="AQ34">
            <v>8</v>
          </cell>
          <cell r="AR34">
            <v>49</v>
          </cell>
          <cell r="AS34">
            <v>2</v>
          </cell>
          <cell r="AT34">
            <v>152</v>
          </cell>
          <cell r="AU34">
            <v>834.47998710321508</v>
          </cell>
          <cell r="AV34">
            <v>114.2299648930062</v>
          </cell>
        </row>
      </sheetData>
      <sheetData sheetId="27" refreshError="1"/>
      <sheetData sheetId="28" refreshError="1"/>
      <sheetData sheetId="29" refreshError="1"/>
      <sheetData sheetId="30">
        <row r="8">
          <cell r="S8">
            <v>987.86589741775106</v>
          </cell>
          <cell r="W8" t="str">
            <v>2024-25</v>
          </cell>
          <cell r="X8">
            <v>59.241000000000042</v>
          </cell>
          <cell r="Y8"/>
          <cell r="Z8">
            <v>0</v>
          </cell>
          <cell r="AA8"/>
          <cell r="AB8"/>
          <cell r="AC8">
            <v>0</v>
          </cell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>
            <v>0</v>
          </cell>
          <cell r="AV8">
            <v>7.1183225822489034</v>
          </cell>
        </row>
        <row r="9">
          <cell r="S9">
            <v>989.36428073928346</v>
          </cell>
          <cell r="W9" t="str">
            <v>2025-26</v>
          </cell>
          <cell r="X9">
            <v>59.241000000000042</v>
          </cell>
          <cell r="Y9"/>
          <cell r="Z9">
            <v>1.5424657534246575</v>
          </cell>
          <cell r="AA9"/>
          <cell r="AB9"/>
          <cell r="AC9">
            <v>1.095890410958904</v>
          </cell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>
            <v>0</v>
          </cell>
          <cell r="AV9">
            <v>14.320529260716759</v>
          </cell>
        </row>
        <row r="10">
          <cell r="S10">
            <v>987.64239689724866</v>
          </cell>
          <cell r="W10" t="str">
            <v>2026-27</v>
          </cell>
          <cell r="X10">
            <v>59.82099999999997</v>
          </cell>
          <cell r="Y10"/>
          <cell r="Z10">
            <v>1.5424657534246575</v>
          </cell>
          <cell r="AA10"/>
          <cell r="AB10"/>
          <cell r="AC10">
            <v>1.095890410958904</v>
          </cell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>
            <v>0</v>
          </cell>
          <cell r="AV10">
            <v>23.834493102751402</v>
          </cell>
        </row>
        <row r="11">
          <cell r="S11">
            <v>986.91179988517501</v>
          </cell>
          <cell r="W11" t="str">
            <v>2027-28</v>
          </cell>
          <cell r="X11">
            <v>59.82099999999997</v>
          </cell>
          <cell r="Y11"/>
          <cell r="Z11">
            <v>1.9698630136986301</v>
          </cell>
          <cell r="AA11"/>
          <cell r="AB11"/>
          <cell r="AC11">
            <v>1.5753424657534247</v>
          </cell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>
            <v>0</v>
          </cell>
          <cell r="AV11">
            <v>32.427510114825211</v>
          </cell>
        </row>
        <row r="12">
          <cell r="S12">
            <v>984.91782818019726</v>
          </cell>
          <cell r="W12" t="str">
            <v>2028-29</v>
          </cell>
          <cell r="X12">
            <v>117.08100000000002</v>
          </cell>
          <cell r="Y12"/>
          <cell r="Z12">
            <v>2.6849315068493151</v>
          </cell>
          <cell r="AA12"/>
          <cell r="AB12"/>
          <cell r="AC12">
            <v>1.5753424657534247</v>
          </cell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44</v>
          </cell>
          <cell r="AN12"/>
          <cell r="AO12"/>
          <cell r="AP12"/>
          <cell r="AQ12"/>
          <cell r="AR12"/>
          <cell r="AS12"/>
          <cell r="AT12">
            <v>44</v>
          </cell>
          <cell r="AU12">
            <v>0</v>
          </cell>
          <cell r="AV12">
            <v>41.567091819802833</v>
          </cell>
        </row>
        <row r="13">
          <cell r="S13">
            <v>980.6324957900332</v>
          </cell>
          <cell r="W13" t="str">
            <v>2029-30</v>
          </cell>
          <cell r="X13">
            <v>117.08100000000002</v>
          </cell>
          <cell r="Y13"/>
          <cell r="Z13">
            <v>2.7424657534246575</v>
          </cell>
          <cell r="AA13"/>
          <cell r="AB13"/>
          <cell r="AC13">
            <v>2.0547945205479454</v>
          </cell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44</v>
          </cell>
          <cell r="AN13"/>
          <cell r="AO13"/>
          <cell r="AP13"/>
          <cell r="AQ13"/>
          <cell r="AR13"/>
          <cell r="AS13"/>
          <cell r="AT13">
            <v>44</v>
          </cell>
          <cell r="AU13">
            <v>0</v>
          </cell>
          <cell r="AV13">
            <v>54.635554209966671</v>
          </cell>
        </row>
        <row r="14">
          <cell r="S14">
            <v>978.94593360403451</v>
          </cell>
          <cell r="W14" t="str">
            <v>2030-31</v>
          </cell>
          <cell r="X14">
            <v>115.91700000000003</v>
          </cell>
          <cell r="Y14"/>
          <cell r="Z14">
            <v>2.8027397260273976</v>
          </cell>
          <cell r="AA14"/>
          <cell r="AB14"/>
          <cell r="AC14">
            <v>2.0547945205479454</v>
          </cell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44</v>
          </cell>
          <cell r="AN14">
            <v>9.2200000000000006</v>
          </cell>
          <cell r="AO14"/>
          <cell r="AP14"/>
          <cell r="AQ14"/>
          <cell r="AR14"/>
          <cell r="AS14"/>
          <cell r="AT14">
            <v>53.22</v>
          </cell>
          <cell r="AU14">
            <v>0</v>
          </cell>
          <cell r="AV14">
            <v>64.449016395965558</v>
          </cell>
        </row>
        <row r="15">
          <cell r="S15">
            <v>976.69821359789398</v>
          </cell>
          <cell r="W15" t="str">
            <v>2031-32</v>
          </cell>
          <cell r="X15">
            <v>115.91700000000003</v>
          </cell>
          <cell r="Y15"/>
          <cell r="Z15">
            <v>2.8657534246575342</v>
          </cell>
          <cell r="AA15"/>
          <cell r="AB15"/>
          <cell r="AC15">
            <v>2.7397260273972601</v>
          </cell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44</v>
          </cell>
          <cell r="AN15">
            <v>9.2200000000000006</v>
          </cell>
          <cell r="AO15"/>
          <cell r="AP15"/>
          <cell r="AQ15"/>
          <cell r="AR15"/>
          <cell r="AS15"/>
          <cell r="AT15">
            <v>53.22</v>
          </cell>
          <cell r="AU15">
            <v>0</v>
          </cell>
          <cell r="AV15">
            <v>74.861056402105945</v>
          </cell>
        </row>
        <row r="16">
          <cell r="S16">
            <v>967.06761185387188</v>
          </cell>
          <cell r="W16" t="str">
            <v>2032-33</v>
          </cell>
          <cell r="X16">
            <v>117.077</v>
          </cell>
          <cell r="Y16"/>
          <cell r="Z16">
            <v>2.9287671232876713</v>
          </cell>
          <cell r="AA16"/>
          <cell r="AB16"/>
          <cell r="AC16">
            <v>2.7397260273972601</v>
          </cell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44</v>
          </cell>
          <cell r="AN16">
            <v>9.2200000000000006</v>
          </cell>
          <cell r="AO16"/>
          <cell r="AP16"/>
          <cell r="AQ16"/>
          <cell r="AR16"/>
          <cell r="AS16"/>
          <cell r="AT16">
            <v>53.22</v>
          </cell>
          <cell r="AU16">
            <v>0</v>
          </cell>
          <cell r="AV16">
            <v>91.570968146128195</v>
          </cell>
        </row>
        <row r="17">
          <cell r="S17">
            <v>964.70851232564462</v>
          </cell>
          <cell r="W17" t="str">
            <v>2033-34</v>
          </cell>
          <cell r="X17">
            <v>117.233</v>
          </cell>
          <cell r="Y17"/>
          <cell r="Z17">
            <v>2.9917808219178084</v>
          </cell>
          <cell r="AA17"/>
          <cell r="AB17"/>
          <cell r="AC17">
            <v>3.0136986301369864</v>
          </cell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44</v>
          </cell>
          <cell r="AN17">
            <v>9.2200000000000006</v>
          </cell>
          <cell r="AO17"/>
          <cell r="AP17"/>
          <cell r="AQ17"/>
          <cell r="AR17"/>
          <cell r="AS17">
            <v>75.78</v>
          </cell>
          <cell r="AT17">
            <v>129</v>
          </cell>
          <cell r="AU17">
            <v>0</v>
          </cell>
          <cell r="AV17">
            <v>102.35253767435542</v>
          </cell>
        </row>
        <row r="18">
          <cell r="S18">
            <v>967.13610038391221</v>
          </cell>
          <cell r="W18" t="str">
            <v>2034-35</v>
          </cell>
          <cell r="X18">
            <v>117.233</v>
          </cell>
          <cell r="Y18"/>
          <cell r="Z18">
            <v>3.0575342465753423</v>
          </cell>
          <cell r="AA18"/>
          <cell r="AB18"/>
          <cell r="AC18">
            <v>3.0136986301369864</v>
          </cell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44</v>
          </cell>
          <cell r="AN18">
            <v>9.2200000000000006</v>
          </cell>
          <cell r="AO18"/>
          <cell r="AP18"/>
          <cell r="AQ18"/>
          <cell r="AR18"/>
          <cell r="AS18">
            <v>75.78</v>
          </cell>
          <cell r="AT18">
            <v>129</v>
          </cell>
          <cell r="AU18">
            <v>0</v>
          </cell>
          <cell r="AV18">
            <v>107.3098296160876</v>
          </cell>
        </row>
        <row r="19">
          <cell r="S19">
            <v>969.8441498085092</v>
          </cell>
          <cell r="W19" t="str">
            <v>2035-36</v>
          </cell>
          <cell r="X19">
            <v>117.233</v>
          </cell>
          <cell r="Y19"/>
          <cell r="Z19">
            <v>3.1260273972602741</v>
          </cell>
          <cell r="AA19"/>
          <cell r="AB19"/>
          <cell r="AC19">
            <v>3.2876712328767121</v>
          </cell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44</v>
          </cell>
          <cell r="AN19">
            <v>9.2200000000000006</v>
          </cell>
          <cell r="AO19"/>
          <cell r="AP19"/>
          <cell r="AQ19"/>
          <cell r="AR19"/>
          <cell r="AS19">
            <v>75.78</v>
          </cell>
          <cell r="AT19">
            <v>129</v>
          </cell>
          <cell r="AU19">
            <v>0</v>
          </cell>
          <cell r="AV19">
            <v>111.94693019149072</v>
          </cell>
        </row>
        <row r="20">
          <cell r="S20">
            <v>971.66103416474016</v>
          </cell>
          <cell r="W20" t="str">
            <v>2036-37</v>
          </cell>
          <cell r="X20">
            <v>117.233</v>
          </cell>
          <cell r="Y20"/>
          <cell r="Z20">
            <v>3.1945205479452055</v>
          </cell>
          <cell r="AA20"/>
          <cell r="AB20"/>
          <cell r="AC20">
            <v>3.2876712328767121</v>
          </cell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44</v>
          </cell>
          <cell r="AN20">
            <v>9.2200000000000006</v>
          </cell>
          <cell r="AO20"/>
          <cell r="AP20"/>
          <cell r="AQ20"/>
          <cell r="AR20"/>
          <cell r="AS20">
            <v>75.78</v>
          </cell>
          <cell r="AT20">
            <v>129</v>
          </cell>
          <cell r="AU20">
            <v>0</v>
          </cell>
          <cell r="AV20">
            <v>116.65395583525988</v>
          </cell>
        </row>
        <row r="21">
          <cell r="S21">
            <v>975.0376780083418</v>
          </cell>
          <cell r="W21" t="str">
            <v>2037-38</v>
          </cell>
          <cell r="X21">
            <v>117.233</v>
          </cell>
          <cell r="Y21"/>
          <cell r="Z21">
            <v>3.2657534246575342</v>
          </cell>
          <cell r="AA21"/>
          <cell r="AB21"/>
          <cell r="AC21">
            <v>3.5616438356164384</v>
          </cell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44</v>
          </cell>
          <cell r="AN21">
            <v>9.2200000000000006</v>
          </cell>
          <cell r="AO21"/>
          <cell r="AP21"/>
          <cell r="AQ21"/>
          <cell r="AR21"/>
          <cell r="AS21">
            <v>75.78</v>
          </cell>
          <cell r="AT21">
            <v>129</v>
          </cell>
          <cell r="AU21">
            <v>0</v>
          </cell>
          <cell r="AV21">
            <v>121.4776919916583</v>
          </cell>
        </row>
        <row r="22">
          <cell r="S22">
            <v>977.00572755371707</v>
          </cell>
          <cell r="W22" t="str">
            <v>2038-39</v>
          </cell>
          <cell r="X22">
            <v>117.233</v>
          </cell>
          <cell r="Y22"/>
          <cell r="Z22">
            <v>3.3369863013698633</v>
          </cell>
          <cell r="AA22"/>
          <cell r="AB22"/>
          <cell r="AC22">
            <v>3.5616438356164384</v>
          </cell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44</v>
          </cell>
          <cell r="AN22">
            <v>9.2200000000000006</v>
          </cell>
          <cell r="AO22"/>
          <cell r="AP22"/>
          <cell r="AQ22"/>
          <cell r="AR22"/>
          <cell r="AS22">
            <v>75.78</v>
          </cell>
          <cell r="AT22">
            <v>129</v>
          </cell>
          <cell r="AU22">
            <v>0</v>
          </cell>
          <cell r="AV22">
            <v>127.02478244628297</v>
          </cell>
        </row>
        <row r="23">
          <cell r="S23">
            <v>979.14094731355726</v>
          </cell>
          <cell r="W23" t="str">
            <v>2039-40</v>
          </cell>
          <cell r="X23">
            <v>117.233</v>
          </cell>
          <cell r="Y23"/>
          <cell r="Z23">
            <v>3.4109589041095894</v>
          </cell>
          <cell r="AA23"/>
          <cell r="AB23"/>
          <cell r="AC23">
            <v>4.1095890410958908</v>
          </cell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44</v>
          </cell>
          <cell r="AN23">
            <v>9.2200000000000006</v>
          </cell>
          <cell r="AO23"/>
          <cell r="AP23"/>
          <cell r="AQ23"/>
          <cell r="AR23"/>
          <cell r="AS23">
            <v>75.78</v>
          </cell>
          <cell r="AT23">
            <v>129</v>
          </cell>
          <cell r="AU23">
            <v>0</v>
          </cell>
          <cell r="AV23">
            <v>132.27324268644267</v>
          </cell>
        </row>
        <row r="24">
          <cell r="S24">
            <v>979.66276610554587</v>
          </cell>
          <cell r="W24" t="str">
            <v>2040-41</v>
          </cell>
          <cell r="X24">
            <v>117.233</v>
          </cell>
          <cell r="Y24"/>
          <cell r="Z24">
            <v>3.484931506849315</v>
          </cell>
          <cell r="AA24"/>
          <cell r="AB24"/>
          <cell r="AC24">
            <v>4.1095890410958908</v>
          </cell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44</v>
          </cell>
          <cell r="AN24">
            <v>9.2200000000000006</v>
          </cell>
          <cell r="AO24"/>
          <cell r="AP24"/>
          <cell r="AQ24"/>
          <cell r="AR24"/>
          <cell r="AS24">
            <v>75.78</v>
          </cell>
          <cell r="AT24">
            <v>129</v>
          </cell>
          <cell r="AU24">
            <v>0</v>
          </cell>
          <cell r="AV24">
            <v>138.02537389445385</v>
          </cell>
        </row>
        <row r="25">
          <cell r="S25">
            <v>984.10081704384493</v>
          </cell>
          <cell r="W25" t="str">
            <v>2041-42</v>
          </cell>
          <cell r="X25">
            <v>117.233</v>
          </cell>
          <cell r="Y25"/>
          <cell r="Z25">
            <v>3.5616438356164384</v>
          </cell>
          <cell r="AA25"/>
          <cell r="AB25"/>
          <cell r="AC25">
            <v>4.3835616438356162</v>
          </cell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44</v>
          </cell>
          <cell r="AN25">
            <v>9.2200000000000006</v>
          </cell>
          <cell r="AO25"/>
          <cell r="AP25"/>
          <cell r="AQ25"/>
          <cell r="AR25"/>
          <cell r="AS25">
            <v>75.78</v>
          </cell>
          <cell r="AT25">
            <v>129</v>
          </cell>
          <cell r="AU25">
            <v>0</v>
          </cell>
          <cell r="AV25">
            <v>141.65534295615501</v>
          </cell>
        </row>
        <row r="26">
          <cell r="S26">
            <v>987.20387720192525</v>
          </cell>
          <cell r="W26" t="str">
            <v>2042-43</v>
          </cell>
          <cell r="X26">
            <v>117.233</v>
          </cell>
          <cell r="Y26"/>
          <cell r="Z26">
            <v>3.6410958904109587</v>
          </cell>
          <cell r="AA26"/>
          <cell r="AB26"/>
          <cell r="AC26">
            <v>4.3835616438356162</v>
          </cell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44</v>
          </cell>
          <cell r="AN26">
            <v>9.2200000000000006</v>
          </cell>
          <cell r="AO26"/>
          <cell r="AP26"/>
          <cell r="AQ26"/>
          <cell r="AR26"/>
          <cell r="AS26">
            <v>75.78</v>
          </cell>
          <cell r="AT26">
            <v>129</v>
          </cell>
          <cell r="AU26">
            <v>0</v>
          </cell>
          <cell r="AV26">
            <v>145.90685279807485</v>
          </cell>
        </row>
        <row r="27">
          <cell r="S27">
            <v>990.62543216628421</v>
          </cell>
          <cell r="W27" t="str">
            <v>2043-44</v>
          </cell>
          <cell r="X27">
            <v>117.233</v>
          </cell>
          <cell r="Y27"/>
          <cell r="Z27">
            <v>3.7205479452054795</v>
          </cell>
          <cell r="AA27"/>
          <cell r="AB27"/>
          <cell r="AC27">
            <v>4.6575342465753424</v>
          </cell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44</v>
          </cell>
          <cell r="AN27">
            <v>9.2200000000000006</v>
          </cell>
          <cell r="AO27"/>
          <cell r="AP27"/>
          <cell r="AQ27"/>
          <cell r="AR27"/>
          <cell r="AS27">
            <v>75.78</v>
          </cell>
          <cell r="AT27">
            <v>129</v>
          </cell>
          <cell r="AU27">
            <v>0</v>
          </cell>
          <cell r="AV27">
            <v>149.79766783371574</v>
          </cell>
        </row>
        <row r="28">
          <cell r="S28">
            <v>989.33716231692688</v>
          </cell>
          <cell r="W28" t="str">
            <v>2044-45</v>
          </cell>
          <cell r="X28">
            <v>117.233</v>
          </cell>
          <cell r="Y28"/>
          <cell r="Z28">
            <v>3.8027397260273976</v>
          </cell>
          <cell r="AA28"/>
          <cell r="AB28"/>
          <cell r="AC28">
            <v>4.9315068493150687</v>
          </cell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44</v>
          </cell>
          <cell r="AN28">
            <v>9.2200000000000006</v>
          </cell>
          <cell r="AO28"/>
          <cell r="AP28"/>
          <cell r="AQ28"/>
          <cell r="AR28"/>
          <cell r="AS28">
            <v>75.78</v>
          </cell>
          <cell r="AT28">
            <v>129</v>
          </cell>
          <cell r="AU28">
            <v>0</v>
          </cell>
          <cell r="AV28">
            <v>157.53974768307313</v>
          </cell>
        </row>
        <row r="29">
          <cell r="S29">
            <v>991.91727175299684</v>
          </cell>
          <cell r="W29" t="str">
            <v>2045-46</v>
          </cell>
          <cell r="X29">
            <v>117.233</v>
          </cell>
          <cell r="Y29"/>
          <cell r="Z29">
            <v>3.4219178082191779</v>
          </cell>
          <cell r="AA29"/>
          <cell r="AB29"/>
          <cell r="AC29">
            <v>5.2054794520547949</v>
          </cell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44</v>
          </cell>
          <cell r="AN29">
            <v>9.2200000000000006</v>
          </cell>
          <cell r="AO29"/>
          <cell r="AP29"/>
          <cell r="AQ29"/>
          <cell r="AR29"/>
          <cell r="AS29">
            <v>75.78</v>
          </cell>
          <cell r="AT29">
            <v>129</v>
          </cell>
          <cell r="AU29">
            <v>0</v>
          </cell>
          <cell r="AV29">
            <v>163.16830824700327</v>
          </cell>
        </row>
        <row r="30">
          <cell r="S30">
            <v>993.28600227036281</v>
          </cell>
          <cell r="W30" t="str">
            <v>2046-47</v>
          </cell>
          <cell r="X30">
            <v>117.233</v>
          </cell>
          <cell r="Y30"/>
          <cell r="Z30">
            <v>3.0794520547945203</v>
          </cell>
          <cell r="AA30"/>
          <cell r="AB30"/>
          <cell r="AC30">
            <v>5.7534246575342465</v>
          </cell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44</v>
          </cell>
          <cell r="AN30">
            <v>9.2200000000000006</v>
          </cell>
          <cell r="AO30"/>
          <cell r="AP30"/>
          <cell r="AQ30"/>
          <cell r="AR30"/>
          <cell r="AS30">
            <v>75.78</v>
          </cell>
          <cell r="AT30">
            <v>129</v>
          </cell>
          <cell r="AU30">
            <v>0</v>
          </cell>
          <cell r="AV30">
            <v>169.06707772963728</v>
          </cell>
        </row>
        <row r="31">
          <cell r="S31">
            <v>995.82313257617398</v>
          </cell>
          <cell r="W31" t="str">
            <v>2047-48</v>
          </cell>
          <cell r="X31">
            <v>117.233</v>
          </cell>
          <cell r="Y31"/>
          <cell r="Z31">
            <v>2.7726027397260271</v>
          </cell>
          <cell r="AA31"/>
          <cell r="AB31"/>
          <cell r="AC31">
            <v>5.4794520547945202</v>
          </cell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44</v>
          </cell>
          <cell r="AN31">
            <v>9.2200000000000006</v>
          </cell>
          <cell r="AO31"/>
          <cell r="AP31"/>
          <cell r="AQ31"/>
          <cell r="AR31"/>
          <cell r="AS31">
            <v>75.78</v>
          </cell>
          <cell r="AT31">
            <v>129</v>
          </cell>
          <cell r="AU31">
            <v>0</v>
          </cell>
          <cell r="AV31">
            <v>173.54628742382607</v>
          </cell>
        </row>
        <row r="32">
          <cell r="S32">
            <v>996.22025005144997</v>
          </cell>
          <cell r="W32" t="str">
            <v>2048-49</v>
          </cell>
          <cell r="X32">
            <v>117.233</v>
          </cell>
          <cell r="Y32"/>
          <cell r="Z32">
            <v>2.493150684931507</v>
          </cell>
          <cell r="AA32"/>
          <cell r="AB32"/>
          <cell r="AC32">
            <v>6.0273972602739727</v>
          </cell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44</v>
          </cell>
          <cell r="AN32">
            <v>9.2200000000000006</v>
          </cell>
          <cell r="AO32"/>
          <cell r="AP32"/>
          <cell r="AQ32"/>
          <cell r="AR32"/>
          <cell r="AS32">
            <v>75.78</v>
          </cell>
          <cell r="AT32">
            <v>129</v>
          </cell>
          <cell r="AU32">
            <v>0</v>
          </cell>
          <cell r="AV32">
            <v>179.11712994854994</v>
          </cell>
        </row>
        <row r="33">
          <cell r="S33">
            <v>1000.0127554745897</v>
          </cell>
          <cell r="W33" t="str">
            <v>2049-50</v>
          </cell>
          <cell r="X33">
            <v>117.233</v>
          </cell>
          <cell r="Y33"/>
          <cell r="Z33">
            <v>2.2438356164383562</v>
          </cell>
          <cell r="AA33"/>
          <cell r="AB33"/>
          <cell r="AC33">
            <v>5.7534246575342465</v>
          </cell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44</v>
          </cell>
          <cell r="AN33">
            <v>9.2200000000000006</v>
          </cell>
          <cell r="AO33"/>
          <cell r="AP33"/>
          <cell r="AQ33"/>
          <cell r="AR33"/>
          <cell r="AS33">
            <v>75.78</v>
          </cell>
          <cell r="AT33">
            <v>129</v>
          </cell>
          <cell r="AU33">
            <v>0</v>
          </cell>
          <cell r="AV33">
            <v>182.8810445254104</v>
          </cell>
        </row>
        <row r="34">
          <cell r="S34">
            <v>1002.5282895097957</v>
          </cell>
          <cell r="W34" t="str">
            <v>2050-51</v>
          </cell>
          <cell r="X34">
            <v>117.233</v>
          </cell>
          <cell r="Y34"/>
          <cell r="Z34">
            <v>2.0191780821917806</v>
          </cell>
          <cell r="AA34"/>
          <cell r="AB34"/>
          <cell r="AC34">
            <v>6.3013698630136989</v>
          </cell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44</v>
          </cell>
          <cell r="AN34">
            <v>9.2200000000000006</v>
          </cell>
          <cell r="AO34"/>
          <cell r="AP34"/>
          <cell r="AQ34"/>
          <cell r="AR34"/>
          <cell r="AS34">
            <v>75.78</v>
          </cell>
          <cell r="AT34">
            <v>129</v>
          </cell>
          <cell r="AU34">
            <v>0</v>
          </cell>
          <cell r="AV34">
            <v>186.83166049020434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8">
          <cell r="S8">
            <v>988.18376472821444</v>
          </cell>
          <cell r="W8" t="str">
            <v>2024-25</v>
          </cell>
          <cell r="X8">
            <v>49.241000000000042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>
            <v>10</v>
          </cell>
          <cell r="AQ8"/>
          <cell r="AR8"/>
          <cell r="AS8"/>
          <cell r="AT8">
            <v>10</v>
          </cell>
          <cell r="AU8">
            <v>0</v>
          </cell>
          <cell r="AV8">
            <v>6.8004552717854807</v>
          </cell>
        </row>
        <row r="9">
          <cell r="S9">
            <v>990.01722984252035</v>
          </cell>
          <cell r="W9" t="str">
            <v>2025-26</v>
          </cell>
          <cell r="X9">
            <v>49.241000000000042</v>
          </cell>
          <cell r="Y9"/>
          <cell r="Z9"/>
          <cell r="AA9"/>
          <cell r="AB9"/>
          <cell r="AC9"/>
          <cell r="AD9"/>
          <cell r="AE9">
            <v>0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>
            <v>10</v>
          </cell>
          <cell r="AQ9"/>
          <cell r="AR9"/>
          <cell r="AS9"/>
          <cell r="AT9">
            <v>10</v>
          </cell>
          <cell r="AU9">
            <v>0</v>
          </cell>
          <cell r="AV9">
            <v>13.667580157479815</v>
          </cell>
        </row>
        <row r="10">
          <cell r="S10">
            <v>988.64591667140519</v>
          </cell>
          <cell r="W10" t="str">
            <v>2026-27</v>
          </cell>
          <cell r="X10">
            <v>49.82099999999997</v>
          </cell>
          <cell r="Y10"/>
          <cell r="Z10"/>
          <cell r="AA10"/>
          <cell r="AB10"/>
          <cell r="AC10"/>
          <cell r="AD10"/>
          <cell r="AE10">
            <v>0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>
            <v>10</v>
          </cell>
          <cell r="AQ10"/>
          <cell r="AR10"/>
          <cell r="AS10"/>
          <cell r="AT10">
            <v>10</v>
          </cell>
          <cell r="AU10">
            <v>0</v>
          </cell>
          <cell r="AV10">
            <v>22.830973328594848</v>
          </cell>
        </row>
        <row r="11">
          <cell r="S11">
            <v>988.28152360766376</v>
          </cell>
          <cell r="W11" t="str">
            <v>2027-28</v>
          </cell>
          <cell r="X11">
            <v>49.82099999999997</v>
          </cell>
          <cell r="Y11"/>
          <cell r="Z11"/>
          <cell r="AA11"/>
          <cell r="AB11"/>
          <cell r="AC11"/>
          <cell r="AD11"/>
          <cell r="AE11">
            <v>0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>
            <v>10</v>
          </cell>
          <cell r="AQ11"/>
          <cell r="AR11"/>
          <cell r="AS11"/>
          <cell r="AT11">
            <v>10</v>
          </cell>
          <cell r="AU11">
            <v>0</v>
          </cell>
          <cell r="AV11">
            <v>31.057786392336411</v>
          </cell>
        </row>
        <row r="12">
          <cell r="S12">
            <v>986.67211275687271</v>
          </cell>
          <cell r="W12" t="str">
            <v>2028-29</v>
          </cell>
          <cell r="X12">
            <v>86.081000000000017</v>
          </cell>
          <cell r="Y12"/>
          <cell r="Z12"/>
          <cell r="AA12"/>
          <cell r="AB12"/>
          <cell r="AC12"/>
          <cell r="AD12"/>
          <cell r="AE12">
            <v>0</v>
          </cell>
          <cell r="AF12">
            <v>4.74</v>
          </cell>
          <cell r="AG12"/>
          <cell r="AH12"/>
          <cell r="AI12">
            <v>4.74</v>
          </cell>
          <cell r="AJ12"/>
          <cell r="AK12">
            <v>15</v>
          </cell>
          <cell r="AL12"/>
          <cell r="AM12">
            <v>22</v>
          </cell>
          <cell r="AN12"/>
          <cell r="AO12"/>
          <cell r="AP12">
            <v>10</v>
          </cell>
          <cell r="AQ12">
            <v>43</v>
          </cell>
          <cell r="AR12"/>
          <cell r="AS12"/>
          <cell r="AT12">
            <v>75</v>
          </cell>
          <cell r="AU12">
            <v>0</v>
          </cell>
          <cell r="AV12">
            <v>39.812807243127402</v>
          </cell>
        </row>
        <row r="13">
          <cell r="S13">
            <v>982.77016931873948</v>
          </cell>
          <cell r="W13" t="str">
            <v>2029-30</v>
          </cell>
          <cell r="X13">
            <v>86.081000000000017</v>
          </cell>
          <cell r="Y13"/>
          <cell r="Z13"/>
          <cell r="AA13"/>
          <cell r="AB13"/>
          <cell r="AC13"/>
          <cell r="AD13"/>
          <cell r="AE13">
            <v>0</v>
          </cell>
          <cell r="AF13">
            <v>4.74</v>
          </cell>
          <cell r="AG13"/>
          <cell r="AH13"/>
          <cell r="AI13">
            <v>4.74</v>
          </cell>
          <cell r="AJ13"/>
          <cell r="AK13">
            <v>15</v>
          </cell>
          <cell r="AL13"/>
          <cell r="AM13">
            <v>22</v>
          </cell>
          <cell r="AN13"/>
          <cell r="AO13"/>
          <cell r="AP13">
            <v>10</v>
          </cell>
          <cell r="AQ13">
            <v>43</v>
          </cell>
          <cell r="AR13"/>
          <cell r="AS13"/>
          <cell r="AT13">
            <v>75</v>
          </cell>
          <cell r="AU13">
            <v>0</v>
          </cell>
          <cell r="AV13">
            <v>52.497880681260462</v>
          </cell>
        </row>
        <row r="14">
          <cell r="S14">
            <v>981.47023174664139</v>
          </cell>
          <cell r="W14" t="str">
            <v>2030-31</v>
          </cell>
          <cell r="X14">
            <v>84.91700000000003</v>
          </cell>
          <cell r="Y14"/>
          <cell r="Z14"/>
          <cell r="AA14"/>
          <cell r="AB14"/>
          <cell r="AC14"/>
          <cell r="AD14"/>
          <cell r="AE14">
            <v>0</v>
          </cell>
          <cell r="AF14">
            <v>4.74</v>
          </cell>
          <cell r="AG14">
            <v>4.74</v>
          </cell>
          <cell r="AH14"/>
          <cell r="AI14">
            <v>9.48</v>
          </cell>
          <cell r="AJ14"/>
          <cell r="AK14">
            <v>15</v>
          </cell>
          <cell r="AL14"/>
          <cell r="AM14">
            <v>22</v>
          </cell>
          <cell r="AN14">
            <v>9.2200000000000006</v>
          </cell>
          <cell r="AO14"/>
          <cell r="AP14">
            <v>10</v>
          </cell>
          <cell r="AQ14">
            <v>43</v>
          </cell>
          <cell r="AR14"/>
          <cell r="AS14"/>
          <cell r="AT14">
            <v>84.22</v>
          </cell>
          <cell r="AU14">
            <v>0</v>
          </cell>
          <cell r="AV14">
            <v>61.924718253358769</v>
          </cell>
        </row>
        <row r="15">
          <cell r="S15">
            <v>979.63426696955105</v>
          </cell>
          <cell r="W15" t="str">
            <v>2031-32</v>
          </cell>
          <cell r="X15">
            <v>84.91700000000003</v>
          </cell>
          <cell r="Y15"/>
          <cell r="Z15"/>
          <cell r="AA15"/>
          <cell r="AB15"/>
          <cell r="AC15"/>
          <cell r="AD15"/>
          <cell r="AE15">
            <v>0</v>
          </cell>
          <cell r="AF15">
            <v>4.74</v>
          </cell>
          <cell r="AG15">
            <v>4.74</v>
          </cell>
          <cell r="AH15"/>
          <cell r="AI15">
            <v>9.48</v>
          </cell>
          <cell r="AJ15"/>
          <cell r="AK15">
            <v>15</v>
          </cell>
          <cell r="AL15"/>
          <cell r="AM15">
            <v>22</v>
          </cell>
          <cell r="AN15">
            <v>9.2200000000000006</v>
          </cell>
          <cell r="AO15"/>
          <cell r="AP15">
            <v>10</v>
          </cell>
          <cell r="AQ15">
            <v>43</v>
          </cell>
          <cell r="AR15"/>
          <cell r="AS15"/>
          <cell r="AT15">
            <v>84.22</v>
          </cell>
          <cell r="AU15">
            <v>0</v>
          </cell>
          <cell r="AV15">
            <v>71.925003030448934</v>
          </cell>
        </row>
        <row r="16">
          <cell r="S16">
            <v>970.42991414576625</v>
          </cell>
          <cell r="W16" t="str">
            <v>2032-33</v>
          </cell>
          <cell r="X16">
            <v>86.076999999999998</v>
          </cell>
          <cell r="Y16"/>
          <cell r="Z16"/>
          <cell r="AA16"/>
          <cell r="AB16"/>
          <cell r="AC16"/>
          <cell r="AD16"/>
          <cell r="AE16">
            <v>0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/>
          <cell r="AK16">
            <v>15</v>
          </cell>
          <cell r="AL16"/>
          <cell r="AM16">
            <v>22</v>
          </cell>
          <cell r="AN16">
            <v>9.2200000000000006</v>
          </cell>
          <cell r="AO16"/>
          <cell r="AP16">
            <v>10</v>
          </cell>
          <cell r="AQ16">
            <v>43</v>
          </cell>
          <cell r="AR16"/>
          <cell r="AS16"/>
          <cell r="AT16">
            <v>84.22</v>
          </cell>
          <cell r="AU16">
            <v>0</v>
          </cell>
          <cell r="AV16">
            <v>88.208665854233772</v>
          </cell>
        </row>
        <row r="17">
          <cell r="S17">
            <v>968.49133539730201</v>
          </cell>
          <cell r="W17" t="str">
            <v>2033-34</v>
          </cell>
          <cell r="X17">
            <v>86.233000000000004</v>
          </cell>
          <cell r="Y17"/>
          <cell r="Z17"/>
          <cell r="AA17"/>
          <cell r="AB17"/>
          <cell r="AC17"/>
          <cell r="AD17"/>
          <cell r="AE17">
            <v>0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22</v>
          </cell>
          <cell r="AN17">
            <v>9.2200000000000006</v>
          </cell>
          <cell r="AO17"/>
          <cell r="AP17">
            <v>10</v>
          </cell>
          <cell r="AQ17">
            <v>43</v>
          </cell>
          <cell r="AR17"/>
          <cell r="AS17">
            <v>75.78</v>
          </cell>
          <cell r="AT17">
            <v>160</v>
          </cell>
          <cell r="AU17">
            <v>0</v>
          </cell>
          <cell r="AV17">
            <v>98.569714602698056</v>
          </cell>
        </row>
        <row r="18">
          <cell r="S18">
            <v>970.9970414568387</v>
          </cell>
          <cell r="W18" t="str">
            <v>2034-35</v>
          </cell>
          <cell r="X18">
            <v>86.233000000000004</v>
          </cell>
          <cell r="Y18"/>
          <cell r="Z18"/>
          <cell r="AA18"/>
          <cell r="AB18"/>
          <cell r="AC18"/>
          <cell r="AD18"/>
          <cell r="AE18">
            <v>0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22</v>
          </cell>
          <cell r="AN18">
            <v>9.2200000000000006</v>
          </cell>
          <cell r="AO18"/>
          <cell r="AP18">
            <v>10</v>
          </cell>
          <cell r="AQ18">
            <v>43</v>
          </cell>
          <cell r="AR18"/>
          <cell r="AS18">
            <v>75.78</v>
          </cell>
          <cell r="AT18">
            <v>160</v>
          </cell>
          <cell r="AU18">
            <v>0</v>
          </cell>
          <cell r="AV18">
            <v>103.4488885431612</v>
          </cell>
        </row>
        <row r="19">
          <cell r="S19">
            <v>973.77731123852061</v>
          </cell>
          <cell r="W19" t="str">
            <v>2035-36</v>
          </cell>
          <cell r="X19">
            <v>86.233000000000004</v>
          </cell>
          <cell r="Y19"/>
          <cell r="Z19"/>
          <cell r="AA19"/>
          <cell r="AB19"/>
          <cell r="AC19"/>
          <cell r="AD19"/>
          <cell r="AE19">
            <v>0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22</v>
          </cell>
          <cell r="AN19">
            <v>9.2200000000000006</v>
          </cell>
          <cell r="AO19"/>
          <cell r="AP19">
            <v>10</v>
          </cell>
          <cell r="AQ19">
            <v>43</v>
          </cell>
          <cell r="AR19"/>
          <cell r="AS19">
            <v>75.78</v>
          </cell>
          <cell r="AT19">
            <v>160</v>
          </cell>
          <cell r="AU19">
            <v>0</v>
          </cell>
          <cell r="AV19">
            <v>108.01376876147938</v>
          </cell>
        </row>
        <row r="20">
          <cell r="S20">
            <v>975.6630534206281</v>
          </cell>
          <cell r="W20" t="str">
            <v>2036-37</v>
          </cell>
          <cell r="X20">
            <v>86.233000000000004</v>
          </cell>
          <cell r="Y20"/>
          <cell r="Z20"/>
          <cell r="AA20"/>
          <cell r="AB20"/>
          <cell r="AC20"/>
          <cell r="AD20"/>
          <cell r="AE20">
            <v>0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22</v>
          </cell>
          <cell r="AN20">
            <v>9.2200000000000006</v>
          </cell>
          <cell r="AO20"/>
          <cell r="AP20">
            <v>10</v>
          </cell>
          <cell r="AQ20">
            <v>43</v>
          </cell>
          <cell r="AR20"/>
          <cell r="AS20">
            <v>75.78</v>
          </cell>
          <cell r="AT20">
            <v>160</v>
          </cell>
          <cell r="AU20">
            <v>0</v>
          </cell>
          <cell r="AV20">
            <v>112.65193657937198</v>
          </cell>
        </row>
        <row r="21">
          <cell r="S21">
            <v>979.1092606201853</v>
          </cell>
          <cell r="W21" t="str">
            <v>2037-38</v>
          </cell>
          <cell r="X21">
            <v>86.233000000000004</v>
          </cell>
          <cell r="Y21"/>
          <cell r="Z21"/>
          <cell r="AA21"/>
          <cell r="AB21"/>
          <cell r="AC21"/>
          <cell r="AD21"/>
          <cell r="AE21">
            <v>0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22</v>
          </cell>
          <cell r="AN21">
            <v>9.2200000000000006</v>
          </cell>
          <cell r="AO21"/>
          <cell r="AP21">
            <v>10</v>
          </cell>
          <cell r="AQ21">
            <v>43</v>
          </cell>
          <cell r="AR21"/>
          <cell r="AS21">
            <v>75.78</v>
          </cell>
          <cell r="AT21">
            <v>160</v>
          </cell>
          <cell r="AU21">
            <v>0</v>
          </cell>
          <cell r="AV21">
            <v>117.40610937981477</v>
          </cell>
        </row>
        <row r="22">
          <cell r="S22">
            <v>981.16526312346286</v>
          </cell>
          <cell r="W22" t="str">
            <v>2038-39</v>
          </cell>
          <cell r="X22">
            <v>86.233000000000004</v>
          </cell>
          <cell r="Y22"/>
          <cell r="Z22"/>
          <cell r="AA22"/>
          <cell r="AB22"/>
          <cell r="AC22"/>
          <cell r="AD22"/>
          <cell r="AE22">
            <v>0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22</v>
          </cell>
          <cell r="AN22">
            <v>9.2200000000000006</v>
          </cell>
          <cell r="AO22"/>
          <cell r="AP22">
            <v>10</v>
          </cell>
          <cell r="AQ22">
            <v>43</v>
          </cell>
          <cell r="AR22"/>
          <cell r="AS22">
            <v>75.78</v>
          </cell>
          <cell r="AT22">
            <v>160</v>
          </cell>
          <cell r="AU22">
            <v>0</v>
          </cell>
          <cell r="AV22">
            <v>122.86524687653717</v>
          </cell>
        </row>
        <row r="23">
          <cell r="S23">
            <v>983.37959627029613</v>
          </cell>
          <cell r="W23" t="str">
            <v>2039-40</v>
          </cell>
          <cell r="X23">
            <v>86.233000000000004</v>
          </cell>
          <cell r="Y23"/>
          <cell r="Z23"/>
          <cell r="AA23"/>
          <cell r="AB23"/>
          <cell r="AC23"/>
          <cell r="AD23"/>
          <cell r="AE23">
            <v>0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22</v>
          </cell>
          <cell r="AN23">
            <v>9.2200000000000006</v>
          </cell>
          <cell r="AO23"/>
          <cell r="AP23">
            <v>10</v>
          </cell>
          <cell r="AQ23">
            <v>43</v>
          </cell>
          <cell r="AR23"/>
          <cell r="AS23">
            <v>75.78</v>
          </cell>
          <cell r="AT23">
            <v>160</v>
          </cell>
          <cell r="AU23">
            <v>0</v>
          </cell>
          <cell r="AV23">
            <v>128.0345937297038</v>
          </cell>
        </row>
        <row r="24">
          <cell r="S24">
            <v>983.99774356435569</v>
          </cell>
          <cell r="W24" t="str">
            <v>2040-41</v>
          </cell>
          <cell r="X24">
            <v>86.233000000000004</v>
          </cell>
          <cell r="Y24"/>
          <cell r="Z24"/>
          <cell r="AA24"/>
          <cell r="AB24"/>
          <cell r="AC24"/>
          <cell r="AD24"/>
          <cell r="AE24">
            <v>0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22</v>
          </cell>
          <cell r="AN24">
            <v>9.2200000000000006</v>
          </cell>
          <cell r="AO24"/>
          <cell r="AP24">
            <v>10</v>
          </cell>
          <cell r="AQ24">
            <v>43</v>
          </cell>
          <cell r="AR24"/>
          <cell r="AS24">
            <v>75.78</v>
          </cell>
          <cell r="AT24">
            <v>160</v>
          </cell>
          <cell r="AU24">
            <v>0</v>
          </cell>
          <cell r="AV24">
            <v>133.69039643564412</v>
          </cell>
        </row>
        <row r="25">
          <cell r="S25">
            <v>988.47683123342074</v>
          </cell>
          <cell r="W25" t="str">
            <v>2041-42</v>
          </cell>
          <cell r="X25">
            <v>86.233000000000004</v>
          </cell>
          <cell r="Y25"/>
          <cell r="Z25"/>
          <cell r="AA25"/>
          <cell r="AB25"/>
          <cell r="AC25"/>
          <cell r="AD25"/>
          <cell r="AE25">
            <v>0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22</v>
          </cell>
          <cell r="AN25">
            <v>9.2200000000000006</v>
          </cell>
          <cell r="AO25"/>
          <cell r="AP25">
            <v>10</v>
          </cell>
          <cell r="AQ25">
            <v>43</v>
          </cell>
          <cell r="AR25"/>
          <cell r="AS25">
            <v>75.78</v>
          </cell>
          <cell r="AT25">
            <v>160</v>
          </cell>
          <cell r="AU25">
            <v>0</v>
          </cell>
          <cell r="AV25">
            <v>137.27932876657917</v>
          </cell>
        </row>
        <row r="26">
          <cell r="S26">
            <v>991.66052419464813</v>
          </cell>
          <cell r="W26" t="str">
            <v>2042-43</v>
          </cell>
          <cell r="X26">
            <v>86.233000000000004</v>
          </cell>
          <cell r="Y26"/>
          <cell r="Z26"/>
          <cell r="AA26"/>
          <cell r="AB26"/>
          <cell r="AC26"/>
          <cell r="AD26"/>
          <cell r="AE26">
            <v>0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22</v>
          </cell>
          <cell r="AN26">
            <v>9.2200000000000006</v>
          </cell>
          <cell r="AO26"/>
          <cell r="AP26">
            <v>10</v>
          </cell>
          <cell r="AQ26">
            <v>43</v>
          </cell>
          <cell r="AR26"/>
          <cell r="AS26">
            <v>75.78</v>
          </cell>
          <cell r="AT26">
            <v>160</v>
          </cell>
          <cell r="AU26">
            <v>0</v>
          </cell>
          <cell r="AV26">
            <v>141.450205805352</v>
          </cell>
        </row>
        <row r="27">
          <cell r="S27">
            <v>995.10923541782449</v>
          </cell>
          <cell r="W27" t="str">
            <v>2043-44</v>
          </cell>
          <cell r="X27">
            <v>86.233000000000004</v>
          </cell>
          <cell r="Y27"/>
          <cell r="Z27"/>
          <cell r="AA27"/>
          <cell r="AB27"/>
          <cell r="AC27"/>
          <cell r="AD27"/>
          <cell r="AE27">
            <v>0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22</v>
          </cell>
          <cell r="AN27">
            <v>9.2200000000000006</v>
          </cell>
          <cell r="AO27"/>
          <cell r="AP27">
            <v>10</v>
          </cell>
          <cell r="AQ27">
            <v>43</v>
          </cell>
          <cell r="AR27"/>
          <cell r="AS27">
            <v>75.78</v>
          </cell>
          <cell r="AT27">
            <v>160</v>
          </cell>
          <cell r="AU27">
            <v>0</v>
          </cell>
          <cell r="AV27">
            <v>145.31386458217543</v>
          </cell>
        </row>
        <row r="28">
          <cell r="S28">
            <v>993.90456040744937</v>
          </cell>
          <cell r="W28" t="str">
            <v>2044-45</v>
          </cell>
          <cell r="X28">
            <v>86.233000000000004</v>
          </cell>
          <cell r="Y28"/>
          <cell r="Z28"/>
          <cell r="AA28"/>
          <cell r="AB28"/>
          <cell r="AC28"/>
          <cell r="AD28"/>
          <cell r="AE28">
            <v>0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22</v>
          </cell>
          <cell r="AN28">
            <v>9.2200000000000006</v>
          </cell>
          <cell r="AO28"/>
          <cell r="AP28">
            <v>10</v>
          </cell>
          <cell r="AQ28">
            <v>43</v>
          </cell>
          <cell r="AR28"/>
          <cell r="AS28">
            <v>75.78</v>
          </cell>
          <cell r="AT28">
            <v>160</v>
          </cell>
          <cell r="AU28">
            <v>0</v>
          </cell>
          <cell r="AV28">
            <v>152.97234959255056</v>
          </cell>
        </row>
        <row r="29">
          <cell r="S29">
            <v>996.51759596511431</v>
          </cell>
          <cell r="W29" t="str">
            <v>2045-46</v>
          </cell>
          <cell r="X29">
            <v>86.233000000000004</v>
          </cell>
          <cell r="Y29"/>
          <cell r="Z29"/>
          <cell r="AA29"/>
          <cell r="AB29"/>
          <cell r="AC29"/>
          <cell r="AD29"/>
          <cell r="AE29">
            <v>0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22</v>
          </cell>
          <cell r="AN29">
            <v>9.2200000000000006</v>
          </cell>
          <cell r="AO29"/>
          <cell r="AP29">
            <v>10</v>
          </cell>
          <cell r="AQ29">
            <v>43</v>
          </cell>
          <cell r="AR29"/>
          <cell r="AS29">
            <v>75.78</v>
          </cell>
          <cell r="AT29">
            <v>160</v>
          </cell>
          <cell r="AU29">
            <v>0</v>
          </cell>
          <cell r="AV29">
            <v>158.56798403488588</v>
          </cell>
        </row>
        <row r="30">
          <cell r="S30">
            <v>997.91968133590149</v>
          </cell>
          <cell r="W30" t="str">
            <v>2046-47</v>
          </cell>
          <cell r="X30">
            <v>86.233000000000004</v>
          </cell>
          <cell r="Y30"/>
          <cell r="Z30"/>
          <cell r="AA30"/>
          <cell r="AB30"/>
          <cell r="AC30"/>
          <cell r="AD30"/>
          <cell r="AE30">
            <v>0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22</v>
          </cell>
          <cell r="AN30">
            <v>9.2200000000000006</v>
          </cell>
          <cell r="AO30"/>
          <cell r="AP30">
            <v>10</v>
          </cell>
          <cell r="AQ30">
            <v>43</v>
          </cell>
          <cell r="AR30"/>
          <cell r="AS30">
            <v>75.78</v>
          </cell>
          <cell r="AT30">
            <v>160</v>
          </cell>
          <cell r="AU30">
            <v>0</v>
          </cell>
          <cell r="AV30">
            <v>164.43339866409866</v>
          </cell>
        </row>
        <row r="31">
          <cell r="S31">
            <v>1000.475499487254</v>
          </cell>
          <cell r="W31" t="str">
            <v>2047-48</v>
          </cell>
          <cell r="X31">
            <v>86.233000000000004</v>
          </cell>
          <cell r="Y31"/>
          <cell r="Z31"/>
          <cell r="AA31"/>
          <cell r="AB31"/>
          <cell r="AC31"/>
          <cell r="AD31"/>
          <cell r="AE31">
            <v>0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22</v>
          </cell>
          <cell r="AN31">
            <v>9.2200000000000006</v>
          </cell>
          <cell r="AO31"/>
          <cell r="AP31">
            <v>10</v>
          </cell>
          <cell r="AQ31">
            <v>43</v>
          </cell>
          <cell r="AR31"/>
          <cell r="AS31">
            <v>75.78</v>
          </cell>
          <cell r="AT31">
            <v>160</v>
          </cell>
          <cell r="AU31">
            <v>0</v>
          </cell>
          <cell r="AV31">
            <v>168.89392051274601</v>
          </cell>
        </row>
        <row r="32">
          <cell r="S32">
            <v>1000.9296106605661</v>
          </cell>
          <cell r="W32" t="str">
            <v>2048-49</v>
          </cell>
          <cell r="X32">
            <v>86.233000000000004</v>
          </cell>
          <cell r="Y32"/>
          <cell r="Z32"/>
          <cell r="AA32"/>
          <cell r="AB32"/>
          <cell r="AC32"/>
          <cell r="AD32"/>
          <cell r="AE32">
            <v>0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22</v>
          </cell>
          <cell r="AN32">
            <v>9.2200000000000006</v>
          </cell>
          <cell r="AO32"/>
          <cell r="AP32">
            <v>10</v>
          </cell>
          <cell r="AQ32">
            <v>43</v>
          </cell>
          <cell r="AR32"/>
          <cell r="AS32">
            <v>75.78</v>
          </cell>
          <cell r="AT32">
            <v>160</v>
          </cell>
          <cell r="AU32">
            <v>0</v>
          </cell>
          <cell r="AV32">
            <v>174.4077693394338</v>
          </cell>
        </row>
        <row r="33">
          <cell r="S33">
            <v>1004.8527525044856</v>
          </cell>
          <cell r="W33" t="str">
            <v>2049-50</v>
          </cell>
          <cell r="X33">
            <v>86.233000000000004</v>
          </cell>
          <cell r="Y33"/>
          <cell r="Z33"/>
          <cell r="AA33"/>
          <cell r="AB33"/>
          <cell r="AC33"/>
          <cell r="AD33"/>
          <cell r="AE33">
            <v>0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22</v>
          </cell>
          <cell r="AN33">
            <v>9.2200000000000006</v>
          </cell>
          <cell r="AO33"/>
          <cell r="AP33">
            <v>10</v>
          </cell>
          <cell r="AQ33">
            <v>43</v>
          </cell>
          <cell r="AR33"/>
          <cell r="AS33">
            <v>75.78</v>
          </cell>
          <cell r="AT33">
            <v>160</v>
          </cell>
          <cell r="AU33">
            <v>0</v>
          </cell>
          <cell r="AV33">
            <v>178.04104749551448</v>
          </cell>
        </row>
        <row r="34">
          <cell r="S34">
            <v>1007.4690691399785</v>
          </cell>
          <cell r="W34" t="str">
            <v>2050-51</v>
          </cell>
          <cell r="X34">
            <v>86.233000000000004</v>
          </cell>
          <cell r="Y34"/>
          <cell r="Z34"/>
          <cell r="AA34"/>
          <cell r="AB34"/>
          <cell r="AC34"/>
          <cell r="AD34"/>
          <cell r="AE34">
            <v>0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22</v>
          </cell>
          <cell r="AN34">
            <v>9.2200000000000006</v>
          </cell>
          <cell r="AO34"/>
          <cell r="AP34">
            <v>10</v>
          </cell>
          <cell r="AQ34">
            <v>43</v>
          </cell>
          <cell r="AR34"/>
          <cell r="AS34">
            <v>75.78</v>
          </cell>
          <cell r="AT34">
            <v>160</v>
          </cell>
          <cell r="AU34">
            <v>0</v>
          </cell>
          <cell r="AV34">
            <v>181.89088086002147</v>
          </cell>
        </row>
      </sheetData>
      <sheetData sheetId="37" refreshError="1"/>
      <sheetData sheetId="38" refreshError="1"/>
      <sheetData sheetId="39">
        <row r="8">
          <cell r="T8">
            <v>983.56994039877327</v>
          </cell>
          <cell r="X8" t="str">
            <v>2024-25</v>
          </cell>
          <cell r="Y8">
            <v>25.241000000000042</v>
          </cell>
          <cell r="Z8">
            <v>2.9178082191780823</v>
          </cell>
          <cell r="AA8">
            <v>0</v>
          </cell>
          <cell r="AB8"/>
          <cell r="AC8"/>
          <cell r="AD8">
            <v>0</v>
          </cell>
          <cell r="AE8"/>
          <cell r="AF8">
            <v>0</v>
          </cell>
          <cell r="AG8"/>
          <cell r="AH8"/>
          <cell r="AI8"/>
          <cell r="AJ8"/>
          <cell r="AK8"/>
          <cell r="AL8"/>
          <cell r="AM8">
            <v>24</v>
          </cell>
          <cell r="AN8"/>
          <cell r="AO8"/>
          <cell r="AP8">
            <v>0</v>
          </cell>
          <cell r="AQ8">
            <v>10</v>
          </cell>
          <cell r="AR8"/>
          <cell r="AS8"/>
          <cell r="AT8"/>
          <cell r="AU8">
            <v>34</v>
          </cell>
          <cell r="AV8"/>
          <cell r="AW8">
            <v>11.414279601226617</v>
          </cell>
        </row>
        <row r="9">
          <cell r="T9">
            <v>980.62993927501407</v>
          </cell>
          <cell r="X9" t="str">
            <v>2025-26</v>
          </cell>
          <cell r="Y9">
            <v>25.241000000000042</v>
          </cell>
          <cell r="Z9">
            <v>3.404109589041096</v>
          </cell>
          <cell r="AA9">
            <v>1.5424657534246575</v>
          </cell>
          <cell r="AB9"/>
          <cell r="AC9"/>
          <cell r="AD9">
            <v>1.095890410958904</v>
          </cell>
          <cell r="AE9"/>
          <cell r="AF9">
            <v>0.82191780821917804</v>
          </cell>
          <cell r="AG9"/>
          <cell r="AH9"/>
          <cell r="AI9"/>
          <cell r="AJ9"/>
          <cell r="AK9">
            <v>30</v>
          </cell>
          <cell r="AL9"/>
          <cell r="AM9">
            <v>24</v>
          </cell>
          <cell r="AN9"/>
          <cell r="AO9"/>
          <cell r="AP9">
            <v>0</v>
          </cell>
          <cell r="AQ9">
            <v>10</v>
          </cell>
          <cell r="AR9"/>
          <cell r="AS9"/>
          <cell r="AT9"/>
          <cell r="AU9">
            <v>34</v>
          </cell>
          <cell r="AV9"/>
          <cell r="AW9">
            <v>23.054870724986156</v>
          </cell>
        </row>
        <row r="10">
          <cell r="T10">
            <v>974.33975044065357</v>
          </cell>
          <cell r="X10" t="str">
            <v>2026-27</v>
          </cell>
          <cell r="Y10">
            <v>25.241000000000042</v>
          </cell>
          <cell r="Z10">
            <v>3.8356164383561646</v>
          </cell>
          <cell r="AA10">
            <v>1.5424657534246575</v>
          </cell>
          <cell r="AB10"/>
          <cell r="AC10"/>
          <cell r="AD10">
            <v>1.095890410958904</v>
          </cell>
          <cell r="AE10"/>
          <cell r="AF10">
            <v>0.82191780821917804</v>
          </cell>
          <cell r="AG10"/>
          <cell r="AH10"/>
          <cell r="AI10"/>
          <cell r="AJ10"/>
          <cell r="AK10">
            <v>30</v>
          </cell>
          <cell r="AL10"/>
          <cell r="AM10">
            <v>24</v>
          </cell>
          <cell r="AN10"/>
          <cell r="AO10"/>
          <cell r="AP10">
            <v>0</v>
          </cell>
          <cell r="AQ10">
            <v>10</v>
          </cell>
          <cell r="AR10"/>
          <cell r="AS10"/>
          <cell r="AT10"/>
          <cell r="AU10">
            <v>34</v>
          </cell>
          <cell r="AV10"/>
          <cell r="AW10">
            <v>37.137139559346451</v>
          </cell>
        </row>
        <row r="11">
          <cell r="T11">
            <v>968.90192541511942</v>
          </cell>
          <cell r="X11" t="str">
            <v>2027-28</v>
          </cell>
          <cell r="Y11">
            <v>25.241000000000042</v>
          </cell>
          <cell r="Z11">
            <v>4.10958904109589</v>
          </cell>
          <cell r="AA11">
            <v>1.9698630136986301</v>
          </cell>
          <cell r="AB11"/>
          <cell r="AC11"/>
          <cell r="AD11">
            <v>1.5753424657534247</v>
          </cell>
          <cell r="AE11"/>
          <cell r="AF11">
            <v>0.82191780821917804</v>
          </cell>
          <cell r="AG11"/>
          <cell r="AH11"/>
          <cell r="AI11"/>
          <cell r="AJ11"/>
          <cell r="AK11">
            <v>30</v>
          </cell>
          <cell r="AL11"/>
          <cell r="AM11">
            <v>24</v>
          </cell>
          <cell r="AN11"/>
          <cell r="AO11"/>
          <cell r="AP11">
            <v>0</v>
          </cell>
          <cell r="AQ11">
            <v>10</v>
          </cell>
          <cell r="AR11"/>
          <cell r="AS11"/>
          <cell r="AT11"/>
          <cell r="AU11">
            <v>34</v>
          </cell>
          <cell r="AV11"/>
          <cell r="AW11">
            <v>50.43738458488076</v>
          </cell>
        </row>
        <row r="12">
          <cell r="T12">
            <v>962.14230286291752</v>
          </cell>
          <cell r="X12" t="str">
            <v>2028-29</v>
          </cell>
          <cell r="Y12">
            <v>61.081000000000017</v>
          </cell>
          <cell r="Z12">
            <v>4.3835616438356162</v>
          </cell>
          <cell r="AA12">
            <v>2.6849315068493151</v>
          </cell>
          <cell r="AB12"/>
          <cell r="AC12"/>
          <cell r="AD12">
            <v>1.5753424657534247</v>
          </cell>
          <cell r="AE12"/>
          <cell r="AF12">
            <v>0.82191780821917804</v>
          </cell>
          <cell r="AG12">
            <v>4.74</v>
          </cell>
          <cell r="AH12"/>
          <cell r="AI12"/>
          <cell r="AJ12">
            <v>4.74</v>
          </cell>
          <cell r="AK12">
            <v>30</v>
          </cell>
          <cell r="AL12"/>
          <cell r="AM12">
            <v>24</v>
          </cell>
          <cell r="AN12">
            <v>58</v>
          </cell>
          <cell r="AO12"/>
          <cell r="AP12">
            <v>0</v>
          </cell>
          <cell r="AQ12">
            <v>10</v>
          </cell>
          <cell r="AR12">
            <v>8</v>
          </cell>
          <cell r="AS12"/>
          <cell r="AT12"/>
          <cell r="AU12">
            <v>100</v>
          </cell>
          <cell r="AV12"/>
          <cell r="AW12">
            <v>64.342617137082584</v>
          </cell>
        </row>
        <row r="13">
          <cell r="T13">
            <v>952.88585841049041</v>
          </cell>
          <cell r="X13" t="str">
            <v>2029-30</v>
          </cell>
          <cell r="Y13">
            <v>58.081000000000017</v>
          </cell>
          <cell r="Z13">
            <v>4.3835616438356162</v>
          </cell>
          <cell r="AA13">
            <v>2.7424657534246575</v>
          </cell>
          <cell r="AB13"/>
          <cell r="AC13"/>
          <cell r="AD13">
            <v>2.0547945205479454</v>
          </cell>
          <cell r="AE13"/>
          <cell r="AF13">
            <v>1.095890410958904</v>
          </cell>
          <cell r="AG13">
            <v>4.74</v>
          </cell>
          <cell r="AH13"/>
          <cell r="AI13"/>
          <cell r="AJ13">
            <v>4.74</v>
          </cell>
          <cell r="AK13">
            <v>30</v>
          </cell>
          <cell r="AL13"/>
          <cell r="AM13">
            <v>24</v>
          </cell>
          <cell r="AN13">
            <v>58</v>
          </cell>
          <cell r="AO13"/>
          <cell r="AP13">
            <v>0</v>
          </cell>
          <cell r="AQ13">
            <v>13</v>
          </cell>
          <cell r="AR13">
            <v>8</v>
          </cell>
          <cell r="AS13"/>
          <cell r="AT13"/>
          <cell r="AU13">
            <v>103</v>
          </cell>
          <cell r="AV13"/>
          <cell r="AW13">
            <v>82.382191589509446</v>
          </cell>
        </row>
        <row r="14">
          <cell r="T14">
            <v>946.42995088855378</v>
          </cell>
          <cell r="X14" t="str">
            <v>2030-31</v>
          </cell>
          <cell r="Y14">
            <v>67.300000000000011</v>
          </cell>
          <cell r="Z14">
            <v>4.3835616438356162</v>
          </cell>
          <cell r="AA14">
            <v>2.8027397260273976</v>
          </cell>
          <cell r="AB14"/>
          <cell r="AC14"/>
          <cell r="AD14">
            <v>2.0547945205479454</v>
          </cell>
          <cell r="AE14"/>
          <cell r="AF14">
            <v>1.095890410958904</v>
          </cell>
          <cell r="AG14">
            <v>4.74</v>
          </cell>
          <cell r="AH14">
            <v>4.74</v>
          </cell>
          <cell r="AI14"/>
          <cell r="AJ14">
            <v>9.48</v>
          </cell>
          <cell r="AK14">
            <v>30</v>
          </cell>
          <cell r="AL14"/>
          <cell r="AM14">
            <v>24</v>
          </cell>
          <cell r="AN14">
            <v>58</v>
          </cell>
          <cell r="AO14"/>
          <cell r="AP14">
            <v>0</v>
          </cell>
          <cell r="AQ14">
            <v>13</v>
          </cell>
          <cell r="AR14">
            <v>8</v>
          </cell>
          <cell r="AS14"/>
          <cell r="AT14"/>
          <cell r="AU14">
            <v>103</v>
          </cell>
          <cell r="AV14"/>
          <cell r="AW14">
            <v>96.964999111446389</v>
          </cell>
        </row>
        <row r="15">
          <cell r="T15">
            <v>939.0917913633748</v>
          </cell>
          <cell r="X15" t="str">
            <v>2031-32</v>
          </cell>
          <cell r="Y15">
            <v>67.300000000000011</v>
          </cell>
          <cell r="Z15">
            <v>4.3835616438356162</v>
          </cell>
          <cell r="AA15">
            <v>2.8657534246575342</v>
          </cell>
          <cell r="AB15"/>
          <cell r="AC15"/>
          <cell r="AD15">
            <v>2.7397260273972601</v>
          </cell>
          <cell r="AE15"/>
          <cell r="AF15">
            <v>1.095890410958904</v>
          </cell>
          <cell r="AG15">
            <v>4.74</v>
          </cell>
          <cell r="AH15">
            <v>4.74</v>
          </cell>
          <cell r="AI15"/>
          <cell r="AJ15">
            <v>9.48</v>
          </cell>
          <cell r="AK15">
            <v>30</v>
          </cell>
          <cell r="AL15"/>
          <cell r="AM15">
            <v>24</v>
          </cell>
          <cell r="AN15">
            <v>58</v>
          </cell>
          <cell r="AO15"/>
          <cell r="AP15">
            <v>0</v>
          </cell>
          <cell r="AQ15">
            <v>13</v>
          </cell>
          <cell r="AR15">
            <v>8</v>
          </cell>
          <cell r="AS15"/>
          <cell r="AT15"/>
          <cell r="AU15">
            <v>103</v>
          </cell>
          <cell r="AV15"/>
          <cell r="AW15">
            <v>112.46747863662513</v>
          </cell>
        </row>
        <row r="16">
          <cell r="T16">
            <v>923.77830903392908</v>
          </cell>
          <cell r="X16" t="str">
            <v>2032-33</v>
          </cell>
          <cell r="Y16">
            <v>67.300000000000011</v>
          </cell>
          <cell r="Z16">
            <v>4.3835616438356162</v>
          </cell>
          <cell r="AA16">
            <v>2.9287671232876713</v>
          </cell>
          <cell r="AB16"/>
          <cell r="AC16"/>
          <cell r="AD16">
            <v>2.7397260273972601</v>
          </cell>
          <cell r="AE16"/>
          <cell r="AF16">
            <v>1.095890410958904</v>
          </cell>
          <cell r="AG16">
            <v>4.74</v>
          </cell>
          <cell r="AH16">
            <v>4.74</v>
          </cell>
          <cell r="AI16">
            <v>4.74</v>
          </cell>
          <cell r="AJ16">
            <v>14.22</v>
          </cell>
          <cell r="AK16">
            <v>30</v>
          </cell>
          <cell r="AL16"/>
          <cell r="AM16">
            <v>24</v>
          </cell>
          <cell r="AN16">
            <v>58</v>
          </cell>
          <cell r="AO16"/>
          <cell r="AP16">
            <v>0</v>
          </cell>
          <cell r="AQ16">
            <v>13</v>
          </cell>
          <cell r="AR16">
            <v>8</v>
          </cell>
          <cell r="AS16"/>
          <cell r="AT16"/>
          <cell r="AU16">
            <v>103</v>
          </cell>
          <cell r="AV16"/>
          <cell r="AW16">
            <v>134.860270966071</v>
          </cell>
        </row>
        <row r="17">
          <cell r="T17">
            <v>915.8415458262798</v>
          </cell>
          <cell r="X17" t="str">
            <v>2033-34</v>
          </cell>
          <cell r="Y17">
            <v>67.300000000000011</v>
          </cell>
          <cell r="Z17">
            <v>4.3835616438356162</v>
          </cell>
          <cell r="AA17">
            <v>2.9917808219178084</v>
          </cell>
          <cell r="AB17"/>
          <cell r="AC17"/>
          <cell r="AD17">
            <v>3.0136986301369864</v>
          </cell>
          <cell r="AE17"/>
          <cell r="AF17">
            <v>1.3698630136986301</v>
          </cell>
          <cell r="AG17">
            <v>4.74</v>
          </cell>
          <cell r="AH17">
            <v>4.74</v>
          </cell>
          <cell r="AI17">
            <v>4.74</v>
          </cell>
          <cell r="AJ17">
            <v>14.22</v>
          </cell>
          <cell r="AK17">
            <v>30</v>
          </cell>
          <cell r="AL17"/>
          <cell r="AM17">
            <v>24</v>
          </cell>
          <cell r="AN17">
            <v>58</v>
          </cell>
          <cell r="AO17"/>
          <cell r="AP17">
            <v>0</v>
          </cell>
          <cell r="AQ17">
            <v>13</v>
          </cell>
          <cell r="AR17">
            <v>8</v>
          </cell>
          <cell r="AS17"/>
          <cell r="AT17"/>
          <cell r="AU17">
            <v>103</v>
          </cell>
          <cell r="AV17"/>
          <cell r="AW17">
            <v>151.21950417372028</v>
          </cell>
        </row>
        <row r="18">
          <cell r="T18">
            <v>917.60005206412688</v>
          </cell>
          <cell r="X18" t="str">
            <v>2034-35</v>
          </cell>
          <cell r="Y18">
            <v>101.60000000000002</v>
          </cell>
          <cell r="Z18">
            <v>4.3835616438356162</v>
          </cell>
          <cell r="AA18">
            <v>3.0575342465753423</v>
          </cell>
          <cell r="AB18"/>
          <cell r="AC18"/>
          <cell r="AD18">
            <v>3.0136986301369864</v>
          </cell>
          <cell r="AE18"/>
          <cell r="AF18">
            <v>1.3698630136986301</v>
          </cell>
          <cell r="AG18">
            <v>4.74</v>
          </cell>
          <cell r="AH18">
            <v>4.74</v>
          </cell>
          <cell r="AI18">
            <v>4.74</v>
          </cell>
          <cell r="AJ18">
            <v>14.22</v>
          </cell>
          <cell r="AK18">
            <v>30</v>
          </cell>
          <cell r="AL18"/>
          <cell r="AM18"/>
          <cell r="AN18"/>
          <cell r="AO18"/>
          <cell r="AP18">
            <v>260</v>
          </cell>
          <cell r="AQ18">
            <v>13</v>
          </cell>
          <cell r="AR18">
            <v>8</v>
          </cell>
          <cell r="AS18">
            <v>141</v>
          </cell>
          <cell r="AT18"/>
          <cell r="AU18">
            <v>422</v>
          </cell>
          <cell r="AV18"/>
          <cell r="AW18">
            <v>156.84587793587295</v>
          </cell>
        </row>
        <row r="19">
          <cell r="T19">
            <v>919.55266064303362</v>
          </cell>
          <cell r="X19" t="str">
            <v>2035-36</v>
          </cell>
          <cell r="Y19">
            <v>101.60000000000002</v>
          </cell>
          <cell r="Z19">
            <v>4.3835616438356162</v>
          </cell>
          <cell r="AA19">
            <v>3.1260273972602741</v>
          </cell>
          <cell r="AB19"/>
          <cell r="AC19"/>
          <cell r="AD19">
            <v>3.2876712328767121</v>
          </cell>
          <cell r="AE19"/>
          <cell r="AF19">
            <v>1.3698630136986301</v>
          </cell>
          <cell r="AG19">
            <v>4.74</v>
          </cell>
          <cell r="AH19">
            <v>4.74</v>
          </cell>
          <cell r="AI19">
            <v>4.74</v>
          </cell>
          <cell r="AJ19">
            <v>14.22</v>
          </cell>
          <cell r="AK19">
            <v>30</v>
          </cell>
          <cell r="AL19"/>
          <cell r="AM19"/>
          <cell r="AN19"/>
          <cell r="AO19"/>
          <cell r="AP19">
            <v>260</v>
          </cell>
          <cell r="AQ19">
            <v>13</v>
          </cell>
          <cell r="AR19">
            <v>8</v>
          </cell>
          <cell r="AS19">
            <v>141</v>
          </cell>
          <cell r="AT19"/>
          <cell r="AU19">
            <v>422</v>
          </cell>
          <cell r="AV19"/>
          <cell r="AW19">
            <v>162.23841935696638</v>
          </cell>
        </row>
        <row r="20">
          <cell r="T20">
            <v>920.86190995266338</v>
          </cell>
          <cell r="X20" t="str">
            <v>2036-37</v>
          </cell>
          <cell r="Y20">
            <v>101.60000000000002</v>
          </cell>
          <cell r="Z20">
            <v>4.1643835616438354</v>
          </cell>
          <cell r="AA20">
            <v>3.1945205479452055</v>
          </cell>
          <cell r="AB20"/>
          <cell r="AC20"/>
          <cell r="AD20">
            <v>3.2876712328767121</v>
          </cell>
          <cell r="AE20"/>
          <cell r="AF20">
            <v>1.3698630136986301</v>
          </cell>
          <cell r="AG20">
            <v>4.74</v>
          </cell>
          <cell r="AH20">
            <v>4.74</v>
          </cell>
          <cell r="AI20">
            <v>4.74</v>
          </cell>
          <cell r="AJ20">
            <v>14.22</v>
          </cell>
          <cell r="AK20">
            <v>30</v>
          </cell>
          <cell r="AL20"/>
          <cell r="AM20"/>
          <cell r="AN20"/>
          <cell r="AO20"/>
          <cell r="AP20">
            <v>260</v>
          </cell>
          <cell r="AQ20">
            <v>13</v>
          </cell>
          <cell r="AR20">
            <v>8</v>
          </cell>
          <cell r="AS20">
            <v>141</v>
          </cell>
          <cell r="AT20"/>
          <cell r="AU20">
            <v>422</v>
          </cell>
          <cell r="AV20"/>
          <cell r="AW20">
            <v>167.45308004733673</v>
          </cell>
        </row>
        <row r="21">
          <cell r="T21">
            <v>923.4753967520046</v>
          </cell>
          <cell r="X21" t="str">
            <v>2037-38</v>
          </cell>
          <cell r="Y21">
            <v>101.60000000000002</v>
          </cell>
          <cell r="Z21">
            <v>3.945205479452055</v>
          </cell>
          <cell r="AA21">
            <v>3.2657534246575342</v>
          </cell>
          <cell r="AB21"/>
          <cell r="AC21"/>
          <cell r="AD21">
            <v>3.5616438356164384</v>
          </cell>
          <cell r="AE21"/>
          <cell r="AF21">
            <v>1.6438356164383561</v>
          </cell>
          <cell r="AG21">
            <v>4.74</v>
          </cell>
          <cell r="AH21">
            <v>4.74</v>
          </cell>
          <cell r="AI21">
            <v>4.74</v>
          </cell>
          <cell r="AJ21">
            <v>14.22</v>
          </cell>
          <cell r="AK21">
            <v>30</v>
          </cell>
          <cell r="AL21"/>
          <cell r="AM21"/>
          <cell r="AN21"/>
          <cell r="AO21"/>
          <cell r="AP21">
            <v>260</v>
          </cell>
          <cell r="AQ21">
            <v>13</v>
          </cell>
          <cell r="AR21">
            <v>8</v>
          </cell>
          <cell r="AS21">
            <v>141</v>
          </cell>
          <cell r="AT21"/>
          <cell r="AU21">
            <v>422</v>
          </cell>
          <cell r="AV21"/>
          <cell r="AW21">
            <v>173.03997324799545</v>
          </cell>
        </row>
        <row r="22">
          <cell r="T22">
            <v>924.36610086436281</v>
          </cell>
          <cell r="X22" t="str">
            <v>2038-39</v>
          </cell>
          <cell r="Y22">
            <v>101.60000000000002</v>
          </cell>
          <cell r="Z22">
            <v>3.7534246575342469</v>
          </cell>
          <cell r="AA22">
            <v>3.3369863013698633</v>
          </cell>
          <cell r="AB22"/>
          <cell r="AC22"/>
          <cell r="AD22">
            <v>3.5616438356164384</v>
          </cell>
          <cell r="AE22"/>
          <cell r="AF22">
            <v>1.6438356164383561</v>
          </cell>
          <cell r="AG22">
            <v>4.74</v>
          </cell>
          <cell r="AH22">
            <v>4.74</v>
          </cell>
          <cell r="AI22">
            <v>4.74</v>
          </cell>
          <cell r="AJ22">
            <v>14.22</v>
          </cell>
          <cell r="AK22">
            <v>30</v>
          </cell>
          <cell r="AL22"/>
          <cell r="AM22"/>
          <cell r="AN22"/>
          <cell r="AO22"/>
          <cell r="AP22">
            <v>260</v>
          </cell>
          <cell r="AQ22">
            <v>13</v>
          </cell>
          <cell r="AR22">
            <v>8</v>
          </cell>
          <cell r="AS22">
            <v>141</v>
          </cell>
          <cell r="AT22"/>
          <cell r="AU22">
            <v>422</v>
          </cell>
          <cell r="AV22"/>
          <cell r="AW22">
            <v>179.66440913563721</v>
          </cell>
        </row>
        <row r="23">
          <cell r="T23">
            <v>925.60953092987165</v>
          </cell>
          <cell r="X23" t="str">
            <v>2039-40</v>
          </cell>
          <cell r="Y23">
            <v>101.60000000000002</v>
          </cell>
          <cell r="Z23">
            <v>3.5616438356164384</v>
          </cell>
          <cell r="AA23">
            <v>3.4109589041095894</v>
          </cell>
          <cell r="AB23"/>
          <cell r="AC23"/>
          <cell r="AD23">
            <v>4.1095890410958908</v>
          </cell>
          <cell r="AE23"/>
          <cell r="AF23">
            <v>1.6438356164383561</v>
          </cell>
          <cell r="AG23">
            <v>4.74</v>
          </cell>
          <cell r="AH23">
            <v>4.74</v>
          </cell>
          <cell r="AI23">
            <v>4.74</v>
          </cell>
          <cell r="AJ23">
            <v>14.22</v>
          </cell>
          <cell r="AK23">
            <v>30</v>
          </cell>
          <cell r="AL23"/>
          <cell r="AM23"/>
          <cell r="AN23"/>
          <cell r="AO23"/>
          <cell r="AP23">
            <v>260</v>
          </cell>
          <cell r="AQ23">
            <v>13</v>
          </cell>
          <cell r="AR23">
            <v>8</v>
          </cell>
          <cell r="AS23">
            <v>141</v>
          </cell>
          <cell r="AT23"/>
          <cell r="AU23">
            <v>422</v>
          </cell>
          <cell r="AV23"/>
          <cell r="AW23">
            <v>185.80465907012834</v>
          </cell>
        </row>
        <row r="24">
          <cell r="T24">
            <v>924.83819192223302</v>
          </cell>
          <cell r="X24" t="str">
            <v>2040-41</v>
          </cell>
          <cell r="Y24">
            <v>101.60000000000002</v>
          </cell>
          <cell r="Z24">
            <v>3.3972602739726026</v>
          </cell>
          <cell r="AA24">
            <v>3.484931506849315</v>
          </cell>
          <cell r="AB24"/>
          <cell r="AC24"/>
          <cell r="AD24">
            <v>4.1095890410958908</v>
          </cell>
          <cell r="AE24"/>
          <cell r="AF24">
            <v>1.6438356164383561</v>
          </cell>
          <cell r="AG24">
            <v>4.74</v>
          </cell>
          <cell r="AH24">
            <v>4.74</v>
          </cell>
          <cell r="AI24">
            <v>4.74</v>
          </cell>
          <cell r="AJ24">
            <v>14.22</v>
          </cell>
          <cell r="AK24">
            <v>30</v>
          </cell>
          <cell r="AL24"/>
          <cell r="AM24"/>
          <cell r="AN24"/>
          <cell r="AO24"/>
          <cell r="AP24">
            <v>260</v>
          </cell>
          <cell r="AQ24">
            <v>13</v>
          </cell>
          <cell r="AR24">
            <v>8</v>
          </cell>
          <cell r="AS24">
            <v>141</v>
          </cell>
          <cell r="AT24"/>
          <cell r="AU24">
            <v>422</v>
          </cell>
          <cell r="AV24"/>
          <cell r="AW24">
            <v>192.8499480777667</v>
          </cell>
        </row>
        <row r="25">
          <cell r="T25">
            <v>928.68416971119473</v>
          </cell>
          <cell r="X25" t="str">
            <v>2041-42</v>
          </cell>
          <cell r="Y25">
            <v>101.60000000000002</v>
          </cell>
          <cell r="Z25">
            <v>3.2328767123287672</v>
          </cell>
          <cell r="AA25">
            <v>3.5616438356164384</v>
          </cell>
          <cell r="AB25"/>
          <cell r="AC25"/>
          <cell r="AD25">
            <v>4.3835616438356162</v>
          </cell>
          <cell r="AE25"/>
          <cell r="AF25">
            <v>1.9178082191780821</v>
          </cell>
          <cell r="AG25">
            <v>4.74</v>
          </cell>
          <cell r="AH25">
            <v>4.74</v>
          </cell>
          <cell r="AI25">
            <v>4.74</v>
          </cell>
          <cell r="AJ25">
            <v>14.22</v>
          </cell>
          <cell r="AK25">
            <v>30</v>
          </cell>
          <cell r="AL25"/>
          <cell r="AM25"/>
          <cell r="AN25"/>
          <cell r="AO25"/>
          <cell r="AP25">
            <v>260</v>
          </cell>
          <cell r="AQ25">
            <v>13</v>
          </cell>
          <cell r="AR25">
            <v>8</v>
          </cell>
          <cell r="AS25">
            <v>141</v>
          </cell>
          <cell r="AT25"/>
          <cell r="AU25">
            <v>422</v>
          </cell>
          <cell r="AV25"/>
          <cell r="AW25">
            <v>197.07199028880513</v>
          </cell>
        </row>
        <row r="26">
          <cell r="T26">
            <v>930.52885540718557</v>
          </cell>
          <cell r="X26" t="str">
            <v>2042-43</v>
          </cell>
          <cell r="Y26">
            <v>141.60000000000002</v>
          </cell>
          <cell r="Z26">
            <v>3.0684931506849318</v>
          </cell>
          <cell r="AA26">
            <v>3.6410958904109587</v>
          </cell>
          <cell r="AB26"/>
          <cell r="AC26"/>
          <cell r="AD26">
            <v>4.3835616438356162</v>
          </cell>
          <cell r="AE26"/>
          <cell r="AF26">
            <v>1.9178082191780821</v>
          </cell>
          <cell r="AG26">
            <v>4.74</v>
          </cell>
          <cell r="AH26">
            <v>4.74</v>
          </cell>
          <cell r="AI26">
            <v>4.74</v>
          </cell>
          <cell r="AJ26">
            <v>14.22</v>
          </cell>
          <cell r="AK26">
            <v>30</v>
          </cell>
          <cell r="AL26"/>
          <cell r="AM26"/>
          <cell r="AN26"/>
          <cell r="AO26"/>
          <cell r="AP26">
            <v>220</v>
          </cell>
          <cell r="AQ26">
            <v>13</v>
          </cell>
          <cell r="AR26">
            <v>8</v>
          </cell>
          <cell r="AS26">
            <v>141</v>
          </cell>
          <cell r="AT26"/>
          <cell r="AU26">
            <v>382</v>
          </cell>
          <cell r="AV26"/>
          <cell r="AW26">
            <v>202.5818745928145</v>
          </cell>
        </row>
        <row r="27">
          <cell r="T27">
            <v>933.69748546514484</v>
          </cell>
          <cell r="X27" t="str">
            <v>2043-44</v>
          </cell>
          <cell r="Y27">
            <v>141.60000000000002</v>
          </cell>
          <cell r="Z27">
            <v>2.904109589041096</v>
          </cell>
          <cell r="AA27">
            <v>3.7205479452054795</v>
          </cell>
          <cell r="AB27"/>
          <cell r="AC27"/>
          <cell r="AD27">
            <v>4.6575342465753424</v>
          </cell>
          <cell r="AE27"/>
          <cell r="AF27">
            <v>1.9178082191780821</v>
          </cell>
          <cell r="AG27">
            <v>4.74</v>
          </cell>
          <cell r="AH27">
            <v>4.74</v>
          </cell>
          <cell r="AI27">
            <v>4.74</v>
          </cell>
          <cell r="AJ27">
            <v>14.22</v>
          </cell>
          <cell r="AK27">
            <v>30</v>
          </cell>
          <cell r="AL27"/>
          <cell r="AM27"/>
          <cell r="AN27"/>
          <cell r="AO27"/>
          <cell r="AP27">
            <v>220</v>
          </cell>
          <cell r="AQ27">
            <v>13</v>
          </cell>
          <cell r="AR27">
            <v>8</v>
          </cell>
          <cell r="AS27">
            <v>141</v>
          </cell>
          <cell r="AT27"/>
          <cell r="AU27">
            <v>382</v>
          </cell>
          <cell r="AV27"/>
          <cell r="AW27">
            <v>206.72561453485508</v>
          </cell>
        </row>
        <row r="28">
          <cell r="T28">
            <v>930.98545995614393</v>
          </cell>
          <cell r="X28" t="str">
            <v>2044-45</v>
          </cell>
          <cell r="Y28">
            <v>141.60000000000002</v>
          </cell>
          <cell r="Z28">
            <v>2.7671232876712328</v>
          </cell>
          <cell r="AA28">
            <v>3.8027397260273976</v>
          </cell>
          <cell r="AB28"/>
          <cell r="AC28"/>
          <cell r="AD28">
            <v>4.9315068493150687</v>
          </cell>
          <cell r="AE28"/>
          <cell r="AF28">
            <v>1.9178082191780821</v>
          </cell>
          <cell r="AG28">
            <v>4.74</v>
          </cell>
          <cell r="AH28">
            <v>4.74</v>
          </cell>
          <cell r="AI28">
            <v>4.74</v>
          </cell>
          <cell r="AJ28">
            <v>14.22</v>
          </cell>
          <cell r="AK28">
            <v>30</v>
          </cell>
          <cell r="AL28"/>
          <cell r="AM28"/>
          <cell r="AN28"/>
          <cell r="AO28"/>
          <cell r="AP28">
            <v>220</v>
          </cell>
          <cell r="AQ28">
            <v>13</v>
          </cell>
          <cell r="AR28">
            <v>8</v>
          </cell>
          <cell r="AS28">
            <v>141</v>
          </cell>
          <cell r="AT28"/>
          <cell r="AU28">
            <v>382</v>
          </cell>
          <cell r="AV28"/>
          <cell r="AW28">
            <v>215.89145004385603</v>
          </cell>
        </row>
        <row r="29">
          <cell r="T29">
            <v>932.72785882025767</v>
          </cell>
          <cell r="X29" t="str">
            <v>2045-46</v>
          </cell>
          <cell r="Y29">
            <v>141.60000000000002</v>
          </cell>
          <cell r="Z29">
            <v>2.6301369863013697</v>
          </cell>
          <cell r="AA29">
            <v>3.4219178082191779</v>
          </cell>
          <cell r="AB29"/>
          <cell r="AC29"/>
          <cell r="AD29">
            <v>5.2054794520547949</v>
          </cell>
          <cell r="AE29"/>
          <cell r="AF29">
            <v>2.1917808219178081</v>
          </cell>
          <cell r="AG29">
            <v>4.74</v>
          </cell>
          <cell r="AH29">
            <v>4.74</v>
          </cell>
          <cell r="AI29">
            <v>4.74</v>
          </cell>
          <cell r="AJ29">
            <v>14.22</v>
          </cell>
          <cell r="AK29">
            <v>30</v>
          </cell>
          <cell r="AL29"/>
          <cell r="AM29"/>
          <cell r="AN29"/>
          <cell r="AO29"/>
          <cell r="AP29">
            <v>220</v>
          </cell>
          <cell r="AQ29">
            <v>13</v>
          </cell>
          <cell r="AR29">
            <v>8</v>
          </cell>
          <cell r="AS29">
            <v>141</v>
          </cell>
          <cell r="AT29"/>
          <cell r="AU29">
            <v>382</v>
          </cell>
          <cell r="AV29"/>
          <cell r="AW29">
            <v>222.3577211797425</v>
          </cell>
        </row>
        <row r="30">
          <cell r="T30">
            <v>933.14959662631259</v>
          </cell>
          <cell r="X30" t="str">
            <v>2046-47</v>
          </cell>
          <cell r="Y30">
            <v>141.60000000000002</v>
          </cell>
          <cell r="Z30">
            <v>2.493150684931507</v>
          </cell>
          <cell r="AA30">
            <v>3.0794520547945203</v>
          </cell>
          <cell r="AB30"/>
          <cell r="AC30"/>
          <cell r="AD30">
            <v>5.7534246575342465</v>
          </cell>
          <cell r="AE30"/>
          <cell r="AF30">
            <v>2.1917808219178081</v>
          </cell>
          <cell r="AG30">
            <v>4.74</v>
          </cell>
          <cell r="AH30">
            <v>4.74</v>
          </cell>
          <cell r="AI30">
            <v>4.74</v>
          </cell>
          <cell r="AJ30">
            <v>14.22</v>
          </cell>
          <cell r="AK30">
            <v>30</v>
          </cell>
          <cell r="AL30"/>
          <cell r="AM30"/>
          <cell r="AN30"/>
          <cell r="AO30"/>
          <cell r="AP30">
            <v>220</v>
          </cell>
          <cell r="AQ30">
            <v>13</v>
          </cell>
          <cell r="AR30">
            <v>8</v>
          </cell>
          <cell r="AS30">
            <v>141</v>
          </cell>
          <cell r="AT30"/>
          <cell r="AU30">
            <v>382</v>
          </cell>
          <cell r="AV30"/>
          <cell r="AW30">
            <v>229.20348337368753</v>
          </cell>
        </row>
        <row r="31">
          <cell r="T31">
            <v>935.16041626604385</v>
          </cell>
          <cell r="X31" t="str">
            <v>2047-48</v>
          </cell>
          <cell r="Y31">
            <v>141.60000000000002</v>
          </cell>
          <cell r="Z31">
            <v>2.3561643835616439</v>
          </cell>
          <cell r="AA31">
            <v>2.7726027397260271</v>
          </cell>
          <cell r="AB31"/>
          <cell r="AC31"/>
          <cell r="AD31">
            <v>5.4794520547945202</v>
          </cell>
          <cell r="AE31"/>
          <cell r="AF31">
            <v>2.1917808219178081</v>
          </cell>
          <cell r="AG31">
            <v>4.74</v>
          </cell>
          <cell r="AH31">
            <v>4.74</v>
          </cell>
          <cell r="AI31">
            <v>4.74</v>
          </cell>
          <cell r="AJ31">
            <v>14.22</v>
          </cell>
          <cell r="AK31">
            <v>30</v>
          </cell>
          <cell r="AL31"/>
          <cell r="AM31"/>
          <cell r="AN31"/>
          <cell r="AO31"/>
          <cell r="AP31">
            <v>220</v>
          </cell>
          <cell r="AQ31">
            <v>13</v>
          </cell>
          <cell r="AR31">
            <v>8</v>
          </cell>
          <cell r="AS31">
            <v>141</v>
          </cell>
          <cell r="AT31"/>
          <cell r="AU31">
            <v>382</v>
          </cell>
          <cell r="AV31"/>
          <cell r="AW31">
            <v>234.20900373395614</v>
          </cell>
        </row>
        <row r="32">
          <cell r="T32">
            <v>934.29802495120771</v>
          </cell>
          <cell r="X32" t="str">
            <v>2048-49</v>
          </cell>
          <cell r="Y32">
            <v>141.60000000000002</v>
          </cell>
          <cell r="Z32">
            <v>2.2465753424657531</v>
          </cell>
          <cell r="AA32">
            <v>2.493150684931507</v>
          </cell>
          <cell r="AB32"/>
          <cell r="AC32"/>
          <cell r="AD32">
            <v>6.0273972602739727</v>
          </cell>
          <cell r="AE32"/>
          <cell r="AF32">
            <v>2.1917808219178081</v>
          </cell>
          <cell r="AG32">
            <v>4.74</v>
          </cell>
          <cell r="AH32">
            <v>4.74</v>
          </cell>
          <cell r="AI32">
            <v>4.74</v>
          </cell>
          <cell r="AJ32">
            <v>14.22</v>
          </cell>
          <cell r="AK32">
            <v>30</v>
          </cell>
          <cell r="AL32"/>
          <cell r="AM32"/>
          <cell r="AN32"/>
          <cell r="AO32"/>
          <cell r="AP32">
            <v>220</v>
          </cell>
          <cell r="AQ32">
            <v>13</v>
          </cell>
          <cell r="AR32">
            <v>8</v>
          </cell>
          <cell r="AS32">
            <v>141</v>
          </cell>
          <cell r="AT32"/>
          <cell r="AU32">
            <v>382</v>
          </cell>
          <cell r="AV32"/>
          <cell r="AW32">
            <v>241.03935504879226</v>
          </cell>
        </row>
        <row r="33">
          <cell r="T33">
            <v>937.59415606019752</v>
          </cell>
          <cell r="X33" t="str">
            <v>2049-50</v>
          </cell>
          <cell r="Y33">
            <v>141.60000000000002</v>
          </cell>
          <cell r="Z33">
            <v>2.1369863013698631</v>
          </cell>
          <cell r="AA33">
            <v>2.2438356164383562</v>
          </cell>
          <cell r="AB33"/>
          <cell r="AC33"/>
          <cell r="AD33">
            <v>5.7534246575342465</v>
          </cell>
          <cell r="AE33"/>
          <cell r="AF33">
            <v>2.4657534246575343</v>
          </cell>
          <cell r="AG33">
            <v>4.74</v>
          </cell>
          <cell r="AH33">
            <v>4.74</v>
          </cell>
          <cell r="AI33">
            <v>4.74</v>
          </cell>
          <cell r="AJ33">
            <v>14.22</v>
          </cell>
          <cell r="AK33">
            <v>30</v>
          </cell>
          <cell r="AL33"/>
          <cell r="AM33"/>
          <cell r="AN33"/>
          <cell r="AO33"/>
          <cell r="AP33">
            <v>220</v>
          </cell>
          <cell r="AQ33">
            <v>13</v>
          </cell>
          <cell r="AR33">
            <v>8</v>
          </cell>
          <cell r="AS33">
            <v>141</v>
          </cell>
          <cell r="AT33"/>
          <cell r="AU33">
            <v>382</v>
          </cell>
          <cell r="AV33"/>
          <cell r="AW33">
            <v>245.29964393980254</v>
          </cell>
        </row>
        <row r="34">
          <cell r="T34">
            <v>939.53730620266163</v>
          </cell>
          <cell r="X34" t="str">
            <v>2050-51</v>
          </cell>
          <cell r="Y34">
            <v>141.60000000000002</v>
          </cell>
          <cell r="Z34">
            <v>2.0273972602739727</v>
          </cell>
          <cell r="AA34">
            <v>2.0191780821917806</v>
          </cell>
          <cell r="AB34"/>
          <cell r="AC34"/>
          <cell r="AD34">
            <v>6.3013698630136989</v>
          </cell>
          <cell r="AE34"/>
          <cell r="AF34">
            <v>2.4657534246575343</v>
          </cell>
          <cell r="AG34">
            <v>4.74</v>
          </cell>
          <cell r="AH34">
            <v>4.74</v>
          </cell>
          <cell r="AI34">
            <v>4.74</v>
          </cell>
          <cell r="AJ34">
            <v>14.22</v>
          </cell>
          <cell r="AK34">
            <v>30</v>
          </cell>
          <cell r="AL34"/>
          <cell r="AM34"/>
          <cell r="AN34"/>
          <cell r="AO34"/>
          <cell r="AP34">
            <v>220</v>
          </cell>
          <cell r="AQ34">
            <v>13</v>
          </cell>
          <cell r="AR34">
            <v>8</v>
          </cell>
          <cell r="AS34">
            <v>141</v>
          </cell>
          <cell r="AT34"/>
          <cell r="AU34">
            <v>382</v>
          </cell>
          <cell r="AV34"/>
          <cell r="AW34">
            <v>249.82264379733843</v>
          </cell>
        </row>
      </sheetData>
      <sheetData sheetId="40" refreshError="1"/>
      <sheetData sheetId="41" refreshError="1"/>
      <sheetData sheetId="42">
        <row r="8">
          <cell r="S8">
            <v>987.58776172917385</v>
          </cell>
          <cell r="W8" t="str">
            <v>2024-25</v>
          </cell>
          <cell r="X8">
            <v>59.241000000000042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/>
          <cell r="AV8">
            <v>7.3964582708260727</v>
          </cell>
        </row>
        <row r="9">
          <cell r="S9">
            <v>988.79631545343443</v>
          </cell>
          <cell r="W9" t="str">
            <v>2025-26</v>
          </cell>
          <cell r="X9">
            <v>59.241000000000042</v>
          </cell>
          <cell r="Y9"/>
          <cell r="Z9"/>
          <cell r="AA9"/>
          <cell r="AB9"/>
          <cell r="AC9"/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/>
          <cell r="AV9">
            <v>14.88849454656582</v>
          </cell>
        </row>
        <row r="10">
          <cell r="S10">
            <v>986.69926875346653</v>
          </cell>
          <cell r="W10" t="str">
            <v>2026-27</v>
          </cell>
          <cell r="X10">
            <v>59.82099999999997</v>
          </cell>
          <cell r="Y10"/>
          <cell r="Z10"/>
          <cell r="AA10"/>
          <cell r="AB10"/>
          <cell r="AC10"/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/>
          <cell r="AV10">
            <v>24.777621246533513</v>
          </cell>
        </row>
        <row r="11">
          <cell r="S11">
            <v>985.60191339422443</v>
          </cell>
          <cell r="W11" t="str">
            <v>2027-28</v>
          </cell>
          <cell r="X11">
            <v>59.82099999999997</v>
          </cell>
          <cell r="Y11"/>
          <cell r="Z11"/>
          <cell r="AA11"/>
          <cell r="AB11"/>
          <cell r="AC11"/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/>
          <cell r="AV11">
            <v>33.737396605775771</v>
          </cell>
        </row>
        <row r="12">
          <cell r="S12">
            <v>983.25628383410583</v>
          </cell>
          <cell r="W12" t="str">
            <v>2028-29</v>
          </cell>
          <cell r="X12">
            <v>117.58100000000002</v>
          </cell>
          <cell r="Y12"/>
          <cell r="Z12"/>
          <cell r="AA12"/>
          <cell r="AB12"/>
          <cell r="AC12"/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43.5</v>
          </cell>
          <cell r="AN12"/>
          <cell r="AO12"/>
          <cell r="AP12"/>
          <cell r="AQ12"/>
          <cell r="AR12"/>
          <cell r="AS12"/>
          <cell r="AT12">
            <v>43.5</v>
          </cell>
          <cell r="AU12"/>
          <cell r="AV12">
            <v>43.228636165894244</v>
          </cell>
        </row>
        <row r="13">
          <cell r="S13">
            <v>978.45514167718341</v>
          </cell>
          <cell r="W13" t="str">
            <v>2029-30</v>
          </cell>
          <cell r="X13">
            <v>117.58100000000002</v>
          </cell>
          <cell r="Y13"/>
          <cell r="Z13"/>
          <cell r="AA13"/>
          <cell r="AB13"/>
          <cell r="AC13"/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43.5</v>
          </cell>
          <cell r="AN13"/>
          <cell r="AO13"/>
          <cell r="AP13"/>
          <cell r="AQ13"/>
          <cell r="AR13"/>
          <cell r="AS13"/>
          <cell r="AT13">
            <v>43.5</v>
          </cell>
          <cell r="AU13"/>
          <cell r="AV13">
            <v>56.81290832281649</v>
          </cell>
        </row>
        <row r="14">
          <cell r="S14">
            <v>976.37211214916283</v>
          </cell>
          <cell r="W14" t="str">
            <v>2030-31</v>
          </cell>
          <cell r="X14">
            <v>116.41700000000003</v>
          </cell>
          <cell r="Y14"/>
          <cell r="Z14"/>
          <cell r="AA14"/>
          <cell r="AB14"/>
          <cell r="AC14"/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43.5</v>
          </cell>
          <cell r="AN14">
            <v>9.2200000000000006</v>
          </cell>
          <cell r="AO14"/>
          <cell r="AP14"/>
          <cell r="AQ14"/>
          <cell r="AR14"/>
          <cell r="AS14"/>
          <cell r="AT14">
            <v>52.72</v>
          </cell>
          <cell r="AU14"/>
          <cell r="AV14">
            <v>67.02283785083732</v>
          </cell>
        </row>
        <row r="15">
          <cell r="S15">
            <v>973.70936513247602</v>
          </cell>
          <cell r="W15" t="str">
            <v>2031-32</v>
          </cell>
          <cell r="X15">
            <v>116.41700000000003</v>
          </cell>
          <cell r="Y15"/>
          <cell r="Z15"/>
          <cell r="AA15"/>
          <cell r="AB15"/>
          <cell r="AC15"/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43.5</v>
          </cell>
          <cell r="AN15">
            <v>9.2200000000000006</v>
          </cell>
          <cell r="AO15"/>
          <cell r="AP15"/>
          <cell r="AQ15"/>
          <cell r="AR15"/>
          <cell r="AS15"/>
          <cell r="AT15">
            <v>52.72</v>
          </cell>
          <cell r="AU15"/>
          <cell r="AV15">
            <v>77.849904867523904</v>
          </cell>
        </row>
        <row r="16">
          <cell r="S16">
            <v>963.33229104754253</v>
          </cell>
          <cell r="W16" t="str">
            <v>2032-33</v>
          </cell>
          <cell r="X16">
            <v>117.577</v>
          </cell>
          <cell r="Y16"/>
          <cell r="Z16"/>
          <cell r="AA16"/>
          <cell r="AB16"/>
          <cell r="AC16"/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43.5</v>
          </cell>
          <cell r="AN16">
            <v>9.2200000000000006</v>
          </cell>
          <cell r="AO16"/>
          <cell r="AP16"/>
          <cell r="AQ16"/>
          <cell r="AR16"/>
          <cell r="AS16"/>
          <cell r="AT16">
            <v>52.72</v>
          </cell>
          <cell r="AU16"/>
          <cell r="AV16">
            <v>95.306288952457493</v>
          </cell>
        </row>
        <row r="17">
          <cell r="S17">
            <v>960.42540246052874</v>
          </cell>
          <cell r="W17" t="str">
            <v>2033-34</v>
          </cell>
          <cell r="X17">
            <v>117.733</v>
          </cell>
          <cell r="Y17"/>
          <cell r="Z17"/>
          <cell r="AA17"/>
          <cell r="AB17"/>
          <cell r="AC17"/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43.5</v>
          </cell>
          <cell r="AN17">
            <v>9.2200000000000006</v>
          </cell>
          <cell r="AO17"/>
          <cell r="AP17"/>
          <cell r="AQ17"/>
          <cell r="AR17"/>
          <cell r="AS17">
            <v>75.78</v>
          </cell>
          <cell r="AT17">
            <v>128.5</v>
          </cell>
          <cell r="AU17"/>
          <cell r="AV17">
            <v>106.63564753947128</v>
          </cell>
        </row>
        <row r="18">
          <cell r="S18">
            <v>962.67037647625648</v>
          </cell>
          <cell r="W18" t="str">
            <v>2034-35</v>
          </cell>
          <cell r="X18">
            <v>117.733</v>
          </cell>
          <cell r="Y18"/>
          <cell r="Z18"/>
          <cell r="AA18"/>
          <cell r="AB18"/>
          <cell r="AC18"/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43.5</v>
          </cell>
          <cell r="AN18">
            <v>9.2200000000000006</v>
          </cell>
          <cell r="AO18"/>
          <cell r="AP18"/>
          <cell r="AQ18"/>
          <cell r="AR18"/>
          <cell r="AS18">
            <v>75.78</v>
          </cell>
          <cell r="AT18">
            <v>128.5</v>
          </cell>
          <cell r="AU18"/>
          <cell r="AV18">
            <v>111.77555352374335</v>
          </cell>
        </row>
        <row r="19">
          <cell r="S19">
            <v>965.14427885906082</v>
          </cell>
          <cell r="W19" t="str">
            <v>2035-36</v>
          </cell>
          <cell r="X19">
            <v>117.733</v>
          </cell>
          <cell r="Y19"/>
          <cell r="Z19"/>
          <cell r="AA19"/>
          <cell r="AB19"/>
          <cell r="AC19"/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43.5</v>
          </cell>
          <cell r="AN19">
            <v>9.2200000000000006</v>
          </cell>
          <cell r="AO19"/>
          <cell r="AP19"/>
          <cell r="AQ19"/>
          <cell r="AR19"/>
          <cell r="AS19">
            <v>75.78</v>
          </cell>
          <cell r="AT19">
            <v>128.5</v>
          </cell>
          <cell r="AU19"/>
          <cell r="AV19">
            <v>116.6468011409391</v>
          </cell>
        </row>
        <row r="20">
          <cell r="S20">
            <v>966.83757744121033</v>
          </cell>
          <cell r="W20" t="str">
            <v>2036-37</v>
          </cell>
          <cell r="X20">
            <v>117.733</v>
          </cell>
          <cell r="Y20"/>
          <cell r="Z20"/>
          <cell r="AA20"/>
          <cell r="AB20"/>
          <cell r="AC20"/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43.5</v>
          </cell>
          <cell r="AN20">
            <v>9.2200000000000006</v>
          </cell>
          <cell r="AO20"/>
          <cell r="AP20"/>
          <cell r="AQ20"/>
          <cell r="AR20"/>
          <cell r="AS20">
            <v>75.78</v>
          </cell>
          <cell r="AT20">
            <v>128.5</v>
          </cell>
          <cell r="AU20"/>
          <cell r="AV20">
            <v>121.47741255878978</v>
          </cell>
        </row>
        <row r="21">
          <cell r="S21">
            <v>970.09132717527439</v>
          </cell>
          <cell r="W21" t="str">
            <v>2037-38</v>
          </cell>
          <cell r="X21">
            <v>117.733</v>
          </cell>
          <cell r="Y21"/>
          <cell r="Z21"/>
          <cell r="AA21"/>
          <cell r="AB21"/>
          <cell r="AC21"/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43.5</v>
          </cell>
          <cell r="AN21">
            <v>9.2200000000000006</v>
          </cell>
          <cell r="AO21"/>
          <cell r="AP21"/>
          <cell r="AQ21"/>
          <cell r="AR21"/>
          <cell r="AS21">
            <v>75.78</v>
          </cell>
          <cell r="AT21">
            <v>128.5</v>
          </cell>
          <cell r="AU21"/>
          <cell r="AV21">
            <v>126.42404282472565</v>
          </cell>
        </row>
        <row r="22">
          <cell r="S22">
            <v>971.8279827434352</v>
          </cell>
          <cell r="W22" t="str">
            <v>2038-39</v>
          </cell>
          <cell r="X22">
            <v>117.733</v>
          </cell>
          <cell r="Y22"/>
          <cell r="Z22"/>
          <cell r="AA22"/>
          <cell r="AB22"/>
          <cell r="AC22"/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43.5</v>
          </cell>
          <cell r="AN22">
            <v>9.2200000000000006</v>
          </cell>
          <cell r="AO22"/>
          <cell r="AP22"/>
          <cell r="AQ22"/>
          <cell r="AR22"/>
          <cell r="AS22">
            <v>75.78</v>
          </cell>
          <cell r="AT22">
            <v>128.5</v>
          </cell>
          <cell r="AU22"/>
          <cell r="AV22">
            <v>132.20252725656488</v>
          </cell>
        </row>
        <row r="23">
          <cell r="S23">
            <v>973.78818000194838</v>
          </cell>
          <cell r="W23" t="str">
            <v>2039-40</v>
          </cell>
          <cell r="X23">
            <v>117.733</v>
          </cell>
          <cell r="Y23"/>
          <cell r="Z23"/>
          <cell r="AA23"/>
          <cell r="AB23"/>
          <cell r="AC23"/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43.5</v>
          </cell>
          <cell r="AN23">
            <v>9.2200000000000006</v>
          </cell>
          <cell r="AO23"/>
          <cell r="AP23"/>
          <cell r="AQ23"/>
          <cell r="AR23"/>
          <cell r="AS23">
            <v>75.78</v>
          </cell>
          <cell r="AT23">
            <v>128.5</v>
          </cell>
          <cell r="AU23"/>
          <cell r="AV23">
            <v>137.62600999805153</v>
          </cell>
        </row>
        <row r="24">
          <cell r="S24">
            <v>973.98145896515007</v>
          </cell>
          <cell r="W24" t="str">
            <v>2040-41</v>
          </cell>
          <cell r="X24">
            <v>117.733</v>
          </cell>
          <cell r="Y24"/>
          <cell r="Z24"/>
          <cell r="AA24">
            <v>8.2191780821917817</v>
          </cell>
          <cell r="AB24"/>
          <cell r="AC24"/>
          <cell r="AD24">
            <v>21.917808219178081</v>
          </cell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43.5</v>
          </cell>
          <cell r="AN24">
            <v>9.2200000000000006</v>
          </cell>
          <cell r="AO24"/>
          <cell r="AP24"/>
          <cell r="AQ24"/>
          <cell r="AR24"/>
          <cell r="AS24">
            <v>75.78</v>
          </cell>
          <cell r="AT24">
            <v>128.5</v>
          </cell>
          <cell r="AU24"/>
          <cell r="AV24">
            <v>143.70668103484974</v>
          </cell>
        </row>
        <row r="25">
          <cell r="S25">
            <v>978.28925790942117</v>
          </cell>
          <cell r="W25" t="str">
            <v>2041-42</v>
          </cell>
          <cell r="X25">
            <v>117.733</v>
          </cell>
          <cell r="Y25"/>
          <cell r="Z25"/>
          <cell r="AA25">
            <v>8.2191780821917817</v>
          </cell>
          <cell r="AB25">
            <v>2.7397260273972601</v>
          </cell>
          <cell r="AC25"/>
          <cell r="AD25">
            <v>21.917808219178081</v>
          </cell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43.5</v>
          </cell>
          <cell r="AN25">
            <v>9.2200000000000006</v>
          </cell>
          <cell r="AO25"/>
          <cell r="AP25"/>
          <cell r="AQ25"/>
          <cell r="AR25"/>
          <cell r="AS25">
            <v>75.78</v>
          </cell>
          <cell r="AT25">
            <v>128.5</v>
          </cell>
          <cell r="AU25"/>
          <cell r="AV25">
            <v>147.4669020905788</v>
          </cell>
        </row>
        <row r="26">
          <cell r="S26">
            <v>981.14990427354087</v>
          </cell>
          <cell r="W26" t="str">
            <v>2042-43</v>
          </cell>
          <cell r="X26">
            <v>117.733</v>
          </cell>
          <cell r="Y26"/>
          <cell r="Z26"/>
          <cell r="AA26">
            <v>8.2191780821917817</v>
          </cell>
          <cell r="AB26">
            <v>2.7397260273972601</v>
          </cell>
          <cell r="AC26"/>
          <cell r="AD26">
            <v>21.917808219178081</v>
          </cell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43.5</v>
          </cell>
          <cell r="AN26">
            <v>9.2200000000000006</v>
          </cell>
          <cell r="AO26"/>
          <cell r="AP26"/>
          <cell r="AQ26"/>
          <cell r="AR26"/>
          <cell r="AS26">
            <v>75.78</v>
          </cell>
          <cell r="AT26">
            <v>128.5</v>
          </cell>
          <cell r="AU26"/>
          <cell r="AV26">
            <v>151.96082572645926</v>
          </cell>
        </row>
        <row r="27">
          <cell r="S27">
            <v>984.45924227621742</v>
          </cell>
          <cell r="W27" t="str">
            <v>2043-44</v>
          </cell>
          <cell r="X27">
            <v>117.733</v>
          </cell>
          <cell r="Y27"/>
          <cell r="Z27"/>
          <cell r="AA27">
            <v>8.2191780821917817</v>
          </cell>
          <cell r="AB27">
            <v>2.7397260273972601</v>
          </cell>
          <cell r="AC27"/>
          <cell r="AD27">
            <v>21.917808219178081</v>
          </cell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43.5</v>
          </cell>
          <cell r="AN27">
            <v>9.2200000000000006</v>
          </cell>
          <cell r="AO27"/>
          <cell r="AP27"/>
          <cell r="AQ27"/>
          <cell r="AR27"/>
          <cell r="AS27">
            <v>75.78</v>
          </cell>
          <cell r="AT27">
            <v>128.5</v>
          </cell>
          <cell r="AU27"/>
          <cell r="AV27">
            <v>155.96385772378258</v>
          </cell>
        </row>
        <row r="28">
          <cell r="S28">
            <v>982.74416425490051</v>
          </cell>
          <cell r="W28" t="str">
            <v>2044-45</v>
          </cell>
          <cell r="X28">
            <v>117.733</v>
          </cell>
          <cell r="Y28"/>
          <cell r="Z28"/>
          <cell r="AA28">
            <v>8.2191780821917817</v>
          </cell>
          <cell r="AB28">
            <v>2.7397260273972601</v>
          </cell>
          <cell r="AC28"/>
          <cell r="AD28">
            <v>21.917808219178081</v>
          </cell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43.5</v>
          </cell>
          <cell r="AN28">
            <v>9.2200000000000006</v>
          </cell>
          <cell r="AO28"/>
          <cell r="AP28"/>
          <cell r="AQ28"/>
          <cell r="AR28"/>
          <cell r="AS28">
            <v>75.78</v>
          </cell>
          <cell r="AT28">
            <v>128.5</v>
          </cell>
          <cell r="AU28"/>
          <cell r="AV28">
            <v>164.13274574509944</v>
          </cell>
        </row>
        <row r="29">
          <cell r="S29">
            <v>985.0432358376205</v>
          </cell>
          <cell r="W29" t="str">
            <v>2045-46</v>
          </cell>
          <cell r="X29">
            <v>117.733</v>
          </cell>
          <cell r="Y29"/>
          <cell r="Z29"/>
          <cell r="AA29">
            <v>8.2191780821917817</v>
          </cell>
          <cell r="AB29">
            <v>2.7397260273972601</v>
          </cell>
          <cell r="AC29"/>
          <cell r="AD29">
            <v>21.917808219178081</v>
          </cell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43.5</v>
          </cell>
          <cell r="AN29">
            <v>9.2200000000000006</v>
          </cell>
          <cell r="AO29"/>
          <cell r="AP29"/>
          <cell r="AQ29"/>
          <cell r="AR29"/>
          <cell r="AS29">
            <v>75.78</v>
          </cell>
          <cell r="AT29">
            <v>128.5</v>
          </cell>
          <cell r="AU29"/>
          <cell r="AV29">
            <v>170.04234416237966</v>
          </cell>
        </row>
        <row r="30">
          <cell r="S30">
            <v>986.0461665607495</v>
          </cell>
          <cell r="W30" t="str">
            <v>2046-47</v>
          </cell>
          <cell r="X30">
            <v>117.733</v>
          </cell>
          <cell r="Y30"/>
          <cell r="Z30"/>
          <cell r="AA30">
            <v>8.2191780821917817</v>
          </cell>
          <cell r="AB30">
            <v>2.7397260273972601</v>
          </cell>
          <cell r="AC30"/>
          <cell r="AD30">
            <v>21.917808219178081</v>
          </cell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43.5</v>
          </cell>
          <cell r="AN30">
            <v>9.2200000000000006</v>
          </cell>
          <cell r="AO30"/>
          <cell r="AP30"/>
          <cell r="AQ30"/>
          <cell r="AR30"/>
          <cell r="AS30">
            <v>75.78</v>
          </cell>
          <cell r="AT30">
            <v>128.5</v>
          </cell>
          <cell r="AU30"/>
          <cell r="AV30">
            <v>176.30691343925056</v>
          </cell>
        </row>
        <row r="31">
          <cell r="S31">
            <v>988.42269596964161</v>
          </cell>
          <cell r="W31" t="str">
            <v>2047-48</v>
          </cell>
          <cell r="X31">
            <v>117.733</v>
          </cell>
          <cell r="Y31"/>
          <cell r="Z31"/>
          <cell r="AA31">
            <v>8.2191780821917817</v>
          </cell>
          <cell r="AB31">
            <v>2.7397260273972601</v>
          </cell>
          <cell r="AC31"/>
          <cell r="AD31">
            <v>21.917808219178081</v>
          </cell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43.5</v>
          </cell>
          <cell r="AN31">
            <v>9.2200000000000006</v>
          </cell>
          <cell r="AO31"/>
          <cell r="AP31"/>
          <cell r="AQ31"/>
          <cell r="AR31"/>
          <cell r="AS31">
            <v>75.78</v>
          </cell>
          <cell r="AT31">
            <v>128.5</v>
          </cell>
          <cell r="AU31"/>
          <cell r="AV31">
            <v>180.94672403035835</v>
          </cell>
        </row>
        <row r="32">
          <cell r="S32">
            <v>988.3812183707787</v>
          </cell>
          <cell r="W32" t="str">
            <v>2048-49</v>
          </cell>
          <cell r="X32">
            <v>117.733</v>
          </cell>
          <cell r="Y32"/>
          <cell r="Z32"/>
          <cell r="AA32">
            <v>8.2191780821917817</v>
          </cell>
          <cell r="AB32">
            <v>2.7397260273972601</v>
          </cell>
          <cell r="AC32"/>
          <cell r="AD32">
            <v>21.917808219178081</v>
          </cell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43.5</v>
          </cell>
          <cell r="AN32">
            <v>9.2200000000000006</v>
          </cell>
          <cell r="AO32"/>
          <cell r="AP32"/>
          <cell r="AQ32"/>
          <cell r="AR32"/>
          <cell r="AS32">
            <v>75.78</v>
          </cell>
          <cell r="AT32">
            <v>128.5</v>
          </cell>
          <cell r="AU32"/>
          <cell r="AV32">
            <v>186.95616162922127</v>
          </cell>
        </row>
        <row r="33">
          <cell r="S33">
            <v>992.11458349625264</v>
          </cell>
          <cell r="W33" t="str">
            <v>2049-50</v>
          </cell>
          <cell r="X33">
            <v>117.733</v>
          </cell>
          <cell r="Y33"/>
          <cell r="Z33"/>
          <cell r="AA33">
            <v>8.2191780821917817</v>
          </cell>
          <cell r="AB33">
            <v>2.7397260273972601</v>
          </cell>
          <cell r="AC33"/>
          <cell r="AD33">
            <v>21.917808219178081</v>
          </cell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43.5</v>
          </cell>
          <cell r="AN33">
            <v>9.2200000000000006</v>
          </cell>
          <cell r="AO33"/>
          <cell r="AP33"/>
          <cell r="AQ33"/>
          <cell r="AR33"/>
          <cell r="AS33">
            <v>75.78</v>
          </cell>
          <cell r="AT33">
            <v>128.5</v>
          </cell>
          <cell r="AU33"/>
          <cell r="AV33">
            <v>190.77921650374742</v>
          </cell>
        </row>
        <row r="34">
          <cell r="S34">
            <v>994.53136605542625</v>
          </cell>
          <cell r="W34" t="str">
            <v>2050-51</v>
          </cell>
          <cell r="X34">
            <v>117.733</v>
          </cell>
          <cell r="Y34"/>
          <cell r="Z34"/>
          <cell r="AA34">
            <v>8.2191780821917817</v>
          </cell>
          <cell r="AB34">
            <v>2.7397260273972601</v>
          </cell>
          <cell r="AC34"/>
          <cell r="AD34">
            <v>21.917808219178081</v>
          </cell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43.5</v>
          </cell>
          <cell r="AN34">
            <v>9.2200000000000006</v>
          </cell>
          <cell r="AO34"/>
          <cell r="AP34"/>
          <cell r="AQ34"/>
          <cell r="AR34"/>
          <cell r="AS34">
            <v>75.78</v>
          </cell>
          <cell r="AT34">
            <v>128.5</v>
          </cell>
          <cell r="AU34"/>
          <cell r="AV34">
            <v>194.82858394457378</v>
          </cell>
        </row>
      </sheetData>
      <sheetData sheetId="43" refreshError="1"/>
      <sheetData sheetId="44" refreshError="1"/>
      <sheetData sheetId="45" refreshError="1"/>
      <sheetData sheetId="46">
        <row r="8">
          <cell r="T8">
            <v>987.94770647233224</v>
          </cell>
          <cell r="X8" t="str">
            <v>2024-25</v>
          </cell>
          <cell r="Y8">
            <v>59.241000000000042</v>
          </cell>
          <cell r="Z8"/>
          <cell r="AA8"/>
          <cell r="AB8"/>
          <cell r="AC8"/>
          <cell r="AD8"/>
          <cell r="AE8"/>
          <cell r="AF8">
            <v>0</v>
          </cell>
          <cell r="AG8"/>
          <cell r="AH8"/>
          <cell r="AI8"/>
          <cell r="AJ8"/>
          <cell r="AK8"/>
          <cell r="AL8">
            <v>15</v>
          </cell>
          <cell r="AM8"/>
          <cell r="AN8"/>
          <cell r="AO8"/>
          <cell r="AP8">
            <v>0</v>
          </cell>
          <cell r="AQ8"/>
          <cell r="AR8"/>
          <cell r="AS8"/>
          <cell r="AT8"/>
          <cell r="AU8">
            <v>0</v>
          </cell>
          <cell r="AV8">
            <v>1.2440389531754827</v>
          </cell>
          <cell r="AW8">
            <v>5.7924745744922319</v>
          </cell>
        </row>
        <row r="9">
          <cell r="T9">
            <v>989.14405334811227</v>
          </cell>
          <cell r="X9" t="str">
            <v>2025-26</v>
          </cell>
          <cell r="Y9">
            <v>59.241000000000042</v>
          </cell>
          <cell r="Z9"/>
          <cell r="AA9"/>
          <cell r="AB9"/>
          <cell r="AC9"/>
          <cell r="AD9"/>
          <cell r="AE9"/>
          <cell r="AF9">
            <v>0.82191780821917804</v>
          </cell>
          <cell r="AG9"/>
          <cell r="AH9"/>
          <cell r="AI9"/>
          <cell r="AJ9"/>
          <cell r="AK9">
            <v>30</v>
          </cell>
          <cell r="AL9">
            <v>15</v>
          </cell>
          <cell r="AM9"/>
          <cell r="AN9"/>
          <cell r="AO9"/>
          <cell r="AP9">
            <v>0</v>
          </cell>
          <cell r="AQ9"/>
          <cell r="AR9"/>
          <cell r="AS9"/>
          <cell r="AT9"/>
          <cell r="AU9">
            <v>0</v>
          </cell>
          <cell r="AV9">
            <v>3.3053087176195444</v>
          </cell>
          <cell r="AW9">
            <v>11.235447934268368</v>
          </cell>
        </row>
        <row r="10">
          <cell r="T10">
            <v>986.62347383903978</v>
          </cell>
          <cell r="X10" t="str">
            <v>2026-27</v>
          </cell>
          <cell r="Y10">
            <v>59.82099999999997</v>
          </cell>
          <cell r="Z10"/>
          <cell r="AA10"/>
          <cell r="AB10"/>
          <cell r="AC10"/>
          <cell r="AD10"/>
          <cell r="AE10"/>
          <cell r="AF10">
            <v>0.82191780821917804</v>
          </cell>
          <cell r="AG10"/>
          <cell r="AH10"/>
          <cell r="AI10"/>
          <cell r="AJ10"/>
          <cell r="AK10">
            <v>30</v>
          </cell>
          <cell r="AL10">
            <v>15</v>
          </cell>
          <cell r="AM10"/>
          <cell r="AN10"/>
          <cell r="AO10"/>
          <cell r="AP10">
            <v>0</v>
          </cell>
          <cell r="AQ10"/>
          <cell r="AR10"/>
          <cell r="AS10"/>
          <cell r="AT10"/>
          <cell r="AU10">
            <v>0</v>
          </cell>
          <cell r="AV10">
            <v>6.278362133669229</v>
          </cell>
          <cell r="AW10">
            <v>18.575054027291021</v>
          </cell>
        </row>
        <row r="11">
          <cell r="T11">
            <v>984.27936330367015</v>
          </cell>
          <cell r="X11" t="str">
            <v>2027-28</v>
          </cell>
          <cell r="Y11">
            <v>59.82099999999997</v>
          </cell>
          <cell r="Z11"/>
          <cell r="AA11"/>
          <cell r="AB11"/>
          <cell r="AC11"/>
          <cell r="AD11"/>
          <cell r="AE11"/>
          <cell r="AF11">
            <v>0.82191780821917804</v>
          </cell>
          <cell r="AG11"/>
          <cell r="AH11"/>
          <cell r="AI11"/>
          <cell r="AJ11"/>
          <cell r="AK11">
            <v>30</v>
          </cell>
          <cell r="AL11">
            <v>15</v>
          </cell>
          <cell r="AM11"/>
          <cell r="AN11"/>
          <cell r="AO11"/>
          <cell r="AP11">
            <v>0</v>
          </cell>
          <cell r="AQ11"/>
          <cell r="AR11"/>
          <cell r="AS11"/>
          <cell r="AT11"/>
          <cell r="AU11">
            <v>0</v>
          </cell>
          <cell r="AV11">
            <v>10.50219284427661</v>
          </cell>
          <cell r="AW11">
            <v>24.557753852053434</v>
          </cell>
        </row>
        <row r="12">
          <cell r="T12">
            <v>979.82988087094918</v>
          </cell>
          <cell r="X12" t="str">
            <v>2028-29</v>
          </cell>
          <cell r="Y12">
            <v>127.44100000000003</v>
          </cell>
          <cell r="Z12"/>
          <cell r="AA12"/>
          <cell r="AB12"/>
          <cell r="AC12"/>
          <cell r="AD12"/>
          <cell r="AE12"/>
          <cell r="AF12">
            <v>0.82191780821917804</v>
          </cell>
          <cell r="AG12">
            <v>4.74</v>
          </cell>
          <cell r="AH12"/>
          <cell r="AI12"/>
          <cell r="AJ12">
            <v>4.74</v>
          </cell>
          <cell r="AK12">
            <v>30</v>
          </cell>
          <cell r="AL12">
            <v>15</v>
          </cell>
          <cell r="AM12"/>
          <cell r="AN12">
            <v>33.64</v>
          </cell>
          <cell r="AO12"/>
          <cell r="AP12">
            <v>0</v>
          </cell>
          <cell r="AQ12"/>
          <cell r="AR12"/>
          <cell r="AS12"/>
          <cell r="AT12"/>
          <cell r="AU12">
            <v>33.64</v>
          </cell>
          <cell r="AV12">
            <v>16.085394095868846</v>
          </cell>
          <cell r="AW12">
            <v>30.569645033182098</v>
          </cell>
        </row>
        <row r="13">
          <cell r="T13">
            <v>972.18791710226162</v>
          </cell>
          <cell r="X13" t="str">
            <v>2029-30</v>
          </cell>
          <cell r="Y13">
            <v>127.44100000000003</v>
          </cell>
          <cell r="Z13"/>
          <cell r="AA13"/>
          <cell r="AB13"/>
          <cell r="AC13"/>
          <cell r="AD13"/>
          <cell r="AE13"/>
          <cell r="AF13">
            <v>1.095890410958904</v>
          </cell>
          <cell r="AG13">
            <v>4.74</v>
          </cell>
          <cell r="AH13"/>
          <cell r="AI13"/>
          <cell r="AJ13">
            <v>4.74</v>
          </cell>
          <cell r="AK13">
            <v>30</v>
          </cell>
          <cell r="AL13">
            <v>15</v>
          </cell>
          <cell r="AM13"/>
          <cell r="AN13">
            <v>33.64</v>
          </cell>
          <cell r="AO13"/>
          <cell r="AP13">
            <v>0</v>
          </cell>
          <cell r="AQ13"/>
          <cell r="AR13"/>
          <cell r="AS13"/>
          <cell r="AT13"/>
          <cell r="AU13">
            <v>33.64</v>
          </cell>
          <cell r="AV13">
            <v>22.870340713577189</v>
          </cell>
          <cell r="AW13">
            <v>40.20979218416111</v>
          </cell>
        </row>
        <row r="14">
          <cell r="T14">
            <v>965.8949845449647</v>
          </cell>
          <cell r="X14" t="str">
            <v>2030-31</v>
          </cell>
          <cell r="Y14">
            <v>135.49700000000001</v>
          </cell>
          <cell r="Z14"/>
          <cell r="AA14"/>
          <cell r="AB14"/>
          <cell r="AC14"/>
          <cell r="AD14"/>
          <cell r="AE14"/>
          <cell r="AF14">
            <v>1.095890410958904</v>
          </cell>
          <cell r="AG14">
            <v>4.74</v>
          </cell>
          <cell r="AH14">
            <v>4.74</v>
          </cell>
          <cell r="AI14"/>
          <cell r="AJ14">
            <v>9.48</v>
          </cell>
          <cell r="AK14">
            <v>30</v>
          </cell>
          <cell r="AL14">
            <v>15</v>
          </cell>
          <cell r="AM14"/>
          <cell r="AN14">
            <v>33.64</v>
          </cell>
          <cell r="AO14"/>
          <cell r="AP14">
            <v>0</v>
          </cell>
          <cell r="AQ14"/>
          <cell r="AR14"/>
          <cell r="AS14"/>
          <cell r="AT14"/>
          <cell r="AU14">
            <v>33.64</v>
          </cell>
          <cell r="AV14">
            <v>31.320163977591132</v>
          </cell>
          <cell r="AW14">
            <v>46.179801477444236</v>
          </cell>
        </row>
        <row r="15">
          <cell r="T15">
            <v>957.88664442857726</v>
          </cell>
          <cell r="X15" t="str">
            <v>2031-32</v>
          </cell>
          <cell r="Y15">
            <v>135.49700000000001</v>
          </cell>
          <cell r="Z15"/>
          <cell r="AA15"/>
          <cell r="AB15"/>
          <cell r="AC15"/>
          <cell r="AD15"/>
          <cell r="AE15"/>
          <cell r="AF15">
            <v>1.095890410958904</v>
          </cell>
          <cell r="AG15">
            <v>4.74</v>
          </cell>
          <cell r="AH15">
            <v>4.74</v>
          </cell>
          <cell r="AI15"/>
          <cell r="AJ15">
            <v>9.48</v>
          </cell>
          <cell r="AK15">
            <v>30</v>
          </cell>
          <cell r="AL15">
            <v>15</v>
          </cell>
          <cell r="AM15"/>
          <cell r="AN15">
            <v>33.64</v>
          </cell>
          <cell r="AO15"/>
          <cell r="AP15">
            <v>0</v>
          </cell>
          <cell r="AQ15"/>
          <cell r="AR15"/>
          <cell r="AS15"/>
          <cell r="AT15"/>
          <cell r="AU15">
            <v>33.64</v>
          </cell>
          <cell r="AV15">
            <v>41.404994463582753</v>
          </cell>
          <cell r="AW15">
            <v>52.267631107839939</v>
          </cell>
        </row>
        <row r="16">
          <cell r="T16">
            <v>942.0350458006269</v>
          </cell>
          <cell r="X16" t="str">
            <v>2032-33</v>
          </cell>
          <cell r="Y16">
            <v>136.65700000000004</v>
          </cell>
          <cell r="Z16"/>
          <cell r="AA16"/>
          <cell r="AB16"/>
          <cell r="AC16"/>
          <cell r="AD16"/>
          <cell r="AE16"/>
          <cell r="AF16">
            <v>1.095890410958904</v>
          </cell>
          <cell r="AG16">
            <v>4.74</v>
          </cell>
          <cell r="AH16">
            <v>4.74</v>
          </cell>
          <cell r="AI16">
            <v>4.74</v>
          </cell>
          <cell r="AJ16">
            <v>14.22</v>
          </cell>
          <cell r="AK16">
            <v>30</v>
          </cell>
          <cell r="AL16">
            <v>15</v>
          </cell>
          <cell r="AM16"/>
          <cell r="AN16">
            <v>33.64</v>
          </cell>
          <cell r="AO16"/>
          <cell r="AP16">
            <v>0</v>
          </cell>
          <cell r="AQ16"/>
          <cell r="AR16"/>
          <cell r="AS16"/>
          <cell r="AT16"/>
          <cell r="AU16">
            <v>33.64</v>
          </cell>
          <cell r="AV16">
            <v>52.331172039979386</v>
          </cell>
          <cell r="AW16">
            <v>64.272362159393793</v>
          </cell>
        </row>
        <row r="17">
          <cell r="T17">
            <v>931.3078508015891</v>
          </cell>
          <cell r="X17" t="str">
            <v>2033-34</v>
          </cell>
          <cell r="Y17">
            <v>136.65700000000004</v>
          </cell>
          <cell r="Z17"/>
          <cell r="AA17"/>
          <cell r="AB17"/>
          <cell r="AC17"/>
          <cell r="AD17"/>
          <cell r="AE17"/>
          <cell r="AF17">
            <v>1.3698630136986301</v>
          </cell>
          <cell r="AG17">
            <v>4.74</v>
          </cell>
          <cell r="AH17">
            <v>4.74</v>
          </cell>
          <cell r="AI17">
            <v>4.74</v>
          </cell>
          <cell r="AJ17">
            <v>14.22</v>
          </cell>
          <cell r="AK17">
            <v>30</v>
          </cell>
          <cell r="AL17">
            <v>15</v>
          </cell>
          <cell r="AM17"/>
          <cell r="AN17">
            <v>33.64</v>
          </cell>
          <cell r="AO17"/>
          <cell r="AP17">
            <v>0</v>
          </cell>
          <cell r="AQ17"/>
          <cell r="AR17"/>
          <cell r="AS17"/>
          <cell r="AT17"/>
          <cell r="AU17">
            <v>33.64</v>
          </cell>
          <cell r="AV17">
            <v>65.022419698625797</v>
          </cell>
          <cell r="AW17">
            <v>70.730779499785129</v>
          </cell>
        </row>
        <row r="18">
          <cell r="T18">
            <v>924.02288589714976</v>
          </cell>
          <cell r="X18" t="str">
            <v>2034-35</v>
          </cell>
          <cell r="Y18">
            <v>162.96000000000004</v>
          </cell>
          <cell r="Z18"/>
          <cell r="AA18"/>
          <cell r="AB18"/>
          <cell r="AC18"/>
          <cell r="AD18"/>
          <cell r="AE18"/>
          <cell r="AF18">
            <v>1.3698630136986301</v>
          </cell>
          <cell r="AG18">
            <v>4.74</v>
          </cell>
          <cell r="AH18">
            <v>4.74</v>
          </cell>
          <cell r="AI18">
            <v>4.74</v>
          </cell>
          <cell r="AJ18">
            <v>14.22</v>
          </cell>
          <cell r="AK18">
            <v>30</v>
          </cell>
          <cell r="AL18">
            <v>15</v>
          </cell>
          <cell r="AM18"/>
          <cell r="AN18">
            <v>33.64</v>
          </cell>
          <cell r="AO18"/>
          <cell r="AP18">
            <v>251</v>
          </cell>
          <cell r="AQ18"/>
          <cell r="AR18"/>
          <cell r="AS18"/>
          <cell r="AT18">
            <v>76</v>
          </cell>
          <cell r="AU18">
            <v>360.64</v>
          </cell>
          <cell r="AV18">
            <v>78.353126762590236</v>
          </cell>
          <cell r="AW18">
            <v>72.069917340259835</v>
          </cell>
        </row>
        <row r="19">
          <cell r="T19">
            <v>916.39447888357745</v>
          </cell>
          <cell r="X19" t="str">
            <v>2035-36</v>
          </cell>
          <cell r="Y19">
            <v>196.60000000000002</v>
          </cell>
          <cell r="Z19"/>
          <cell r="AA19"/>
          <cell r="AB19"/>
          <cell r="AC19"/>
          <cell r="AD19"/>
          <cell r="AE19"/>
          <cell r="AF19">
            <v>1.3698630136986301</v>
          </cell>
          <cell r="AG19">
            <v>4.74</v>
          </cell>
          <cell r="AH19">
            <v>4.74</v>
          </cell>
          <cell r="AI19">
            <v>4.74</v>
          </cell>
          <cell r="AJ19">
            <v>14.22</v>
          </cell>
          <cell r="AK19">
            <v>30</v>
          </cell>
          <cell r="AL19">
            <v>15</v>
          </cell>
          <cell r="AM19"/>
          <cell r="AN19"/>
          <cell r="AO19"/>
          <cell r="AP19">
            <v>251</v>
          </cell>
          <cell r="AQ19"/>
          <cell r="AR19"/>
          <cell r="AS19"/>
          <cell r="AT19">
            <v>76</v>
          </cell>
          <cell r="AU19">
            <v>327</v>
          </cell>
          <cell r="AV19">
            <v>92.19579109151411</v>
          </cell>
          <cell r="AW19">
            <v>73.200810024908364</v>
          </cell>
        </row>
        <row r="20">
          <cell r="T20">
            <v>907.95271020978441</v>
          </cell>
          <cell r="X20" t="str">
            <v>2036-37</v>
          </cell>
          <cell r="Y20">
            <v>196.60000000000002</v>
          </cell>
          <cell r="Z20"/>
          <cell r="AA20"/>
          <cell r="AB20"/>
          <cell r="AC20"/>
          <cell r="AD20"/>
          <cell r="AE20"/>
          <cell r="AF20">
            <v>1.3698630136986301</v>
          </cell>
          <cell r="AG20">
            <v>4.74</v>
          </cell>
          <cell r="AH20">
            <v>4.74</v>
          </cell>
          <cell r="AI20">
            <v>4.74</v>
          </cell>
          <cell r="AJ20">
            <v>14.22</v>
          </cell>
          <cell r="AK20">
            <v>30</v>
          </cell>
          <cell r="AL20">
            <v>15</v>
          </cell>
          <cell r="AM20"/>
          <cell r="AN20"/>
          <cell r="AO20"/>
          <cell r="AP20">
            <v>251</v>
          </cell>
          <cell r="AQ20"/>
          <cell r="AR20"/>
          <cell r="AS20"/>
          <cell r="AT20">
            <v>76</v>
          </cell>
          <cell r="AU20">
            <v>327</v>
          </cell>
          <cell r="AV20">
            <v>106.16371370944874</v>
          </cell>
          <cell r="AW20">
            <v>74.198566080766867</v>
          </cell>
        </row>
        <row r="21">
          <cell r="T21">
            <v>901.08700839568132</v>
          </cell>
          <cell r="X21" t="str">
            <v>2037-38</v>
          </cell>
          <cell r="Y21">
            <v>196.60000000000002</v>
          </cell>
          <cell r="Z21"/>
          <cell r="AA21"/>
          <cell r="AB21"/>
          <cell r="AC21"/>
          <cell r="AD21"/>
          <cell r="AE21"/>
          <cell r="AF21">
            <v>1.6438356164383561</v>
          </cell>
          <cell r="AG21">
            <v>4.74</v>
          </cell>
          <cell r="AH21">
            <v>4.74</v>
          </cell>
          <cell r="AI21">
            <v>4.74</v>
          </cell>
          <cell r="AJ21">
            <v>14.22</v>
          </cell>
          <cell r="AK21">
            <v>30</v>
          </cell>
          <cell r="AL21">
            <v>15</v>
          </cell>
          <cell r="AM21"/>
          <cell r="AN21"/>
          <cell r="AO21"/>
          <cell r="AP21">
            <v>251</v>
          </cell>
          <cell r="AQ21"/>
          <cell r="AR21"/>
          <cell r="AS21"/>
          <cell r="AT21">
            <v>76</v>
          </cell>
          <cell r="AU21">
            <v>327</v>
          </cell>
          <cell r="AV21">
            <v>120.39868620022789</v>
          </cell>
          <cell r="AW21">
            <v>75.029675404090895</v>
          </cell>
        </row>
        <row r="22">
          <cell r="T22">
            <v>893.79081235028252</v>
          </cell>
          <cell r="X22" t="str">
            <v>2038-39</v>
          </cell>
          <cell r="Y22">
            <v>196.60000000000002</v>
          </cell>
          <cell r="Z22"/>
          <cell r="AA22"/>
          <cell r="AB22"/>
          <cell r="AC22"/>
          <cell r="AD22"/>
          <cell r="AE22"/>
          <cell r="AF22">
            <v>1.6438356164383561</v>
          </cell>
          <cell r="AG22">
            <v>4.74</v>
          </cell>
          <cell r="AH22">
            <v>4.74</v>
          </cell>
          <cell r="AI22">
            <v>4.74</v>
          </cell>
          <cell r="AJ22">
            <v>14.22</v>
          </cell>
          <cell r="AK22">
            <v>30</v>
          </cell>
          <cell r="AL22">
            <v>15</v>
          </cell>
          <cell r="AM22"/>
          <cell r="AN22"/>
          <cell r="AO22"/>
          <cell r="AP22">
            <v>251</v>
          </cell>
          <cell r="AQ22"/>
          <cell r="AR22"/>
          <cell r="AS22"/>
          <cell r="AT22">
            <v>76</v>
          </cell>
          <cell r="AU22">
            <v>327</v>
          </cell>
          <cell r="AV22">
            <v>134.07794349151229</v>
          </cell>
          <cell r="AW22">
            <v>76.161754158205198</v>
          </cell>
        </row>
        <row r="23">
          <cell r="T23">
            <v>886.85275381861129</v>
          </cell>
          <cell r="X23" t="str">
            <v>2039-40</v>
          </cell>
          <cell r="Y23">
            <v>226.60000000000002</v>
          </cell>
          <cell r="Z23"/>
          <cell r="AA23"/>
          <cell r="AB23"/>
          <cell r="AC23"/>
          <cell r="AD23"/>
          <cell r="AE23"/>
          <cell r="AF23">
            <v>1.6438356164383561</v>
          </cell>
          <cell r="AG23">
            <v>4.74</v>
          </cell>
          <cell r="AH23">
            <v>4.74</v>
          </cell>
          <cell r="AI23">
            <v>4.74</v>
          </cell>
          <cell r="AJ23">
            <v>14.22</v>
          </cell>
          <cell r="AK23">
            <v>30</v>
          </cell>
          <cell r="AL23">
            <v>15</v>
          </cell>
          <cell r="AM23"/>
          <cell r="AN23"/>
          <cell r="AO23"/>
          <cell r="AP23">
            <v>221</v>
          </cell>
          <cell r="AQ23"/>
          <cell r="AR23"/>
          <cell r="AS23"/>
          <cell r="AT23">
            <v>76</v>
          </cell>
          <cell r="AU23">
            <v>297</v>
          </cell>
          <cell r="AV23">
            <v>147.26730274609966</v>
          </cell>
          <cell r="AW23">
            <v>77.294133435289041</v>
          </cell>
        </row>
        <row r="24">
          <cell r="T24">
            <v>878.40870857027869</v>
          </cell>
          <cell r="X24" t="str">
            <v>2040-41</v>
          </cell>
          <cell r="Y24">
            <v>226.60000000000002</v>
          </cell>
          <cell r="Z24"/>
          <cell r="AA24"/>
          <cell r="AB24"/>
          <cell r="AC24"/>
          <cell r="AD24"/>
          <cell r="AE24"/>
          <cell r="AF24">
            <v>1.6438356164383561</v>
          </cell>
          <cell r="AG24">
            <v>4.74</v>
          </cell>
          <cell r="AH24">
            <v>4.74</v>
          </cell>
          <cell r="AI24">
            <v>4.74</v>
          </cell>
          <cell r="AJ24">
            <v>14.22</v>
          </cell>
          <cell r="AK24">
            <v>30</v>
          </cell>
          <cell r="AL24">
            <v>15</v>
          </cell>
          <cell r="AM24"/>
          <cell r="AN24"/>
          <cell r="AO24"/>
          <cell r="AP24">
            <v>221</v>
          </cell>
          <cell r="AQ24"/>
          <cell r="AR24"/>
          <cell r="AS24"/>
          <cell r="AT24">
            <v>76</v>
          </cell>
          <cell r="AU24">
            <v>297</v>
          </cell>
          <cell r="AV24">
            <v>160.52092763358394</v>
          </cell>
          <cell r="AW24">
            <v>78.758503796137163</v>
          </cell>
        </row>
        <row r="25">
          <cell r="T25">
            <v>873.98230161431172</v>
          </cell>
          <cell r="X25" t="str">
            <v>2041-42</v>
          </cell>
          <cell r="Y25">
            <v>226.60000000000002</v>
          </cell>
          <cell r="Z25"/>
          <cell r="AA25"/>
          <cell r="AB25"/>
          <cell r="AC25"/>
          <cell r="AD25"/>
          <cell r="AE25"/>
          <cell r="AF25">
            <v>1.9178082191780821</v>
          </cell>
          <cell r="AG25">
            <v>4.74</v>
          </cell>
          <cell r="AH25">
            <v>4.74</v>
          </cell>
          <cell r="AI25">
            <v>4.74</v>
          </cell>
          <cell r="AJ25">
            <v>14.22</v>
          </cell>
          <cell r="AK25">
            <v>30</v>
          </cell>
          <cell r="AL25">
            <v>15</v>
          </cell>
          <cell r="AM25"/>
          <cell r="AN25"/>
          <cell r="AO25"/>
          <cell r="AP25">
            <v>221</v>
          </cell>
          <cell r="AQ25"/>
          <cell r="AR25"/>
          <cell r="AS25"/>
          <cell r="AT25">
            <v>76</v>
          </cell>
          <cell r="AU25">
            <v>297</v>
          </cell>
          <cell r="AV25">
            <v>172.42971400648079</v>
          </cell>
          <cell r="AW25">
            <v>79.344144379207464</v>
          </cell>
        </row>
        <row r="26">
          <cell r="T26">
            <v>867.68703302238873</v>
          </cell>
          <cell r="X26" t="str">
            <v>2042-43</v>
          </cell>
          <cell r="Y26">
            <v>244.60000000000002</v>
          </cell>
          <cell r="Z26"/>
          <cell r="AA26"/>
          <cell r="AB26"/>
          <cell r="AC26"/>
          <cell r="AD26"/>
          <cell r="AE26"/>
          <cell r="AF26">
            <v>1.9178082191780821</v>
          </cell>
          <cell r="AG26">
            <v>4.74</v>
          </cell>
          <cell r="AH26">
            <v>4.74</v>
          </cell>
          <cell r="AI26">
            <v>4.74</v>
          </cell>
          <cell r="AJ26">
            <v>14.22</v>
          </cell>
          <cell r="AK26">
            <v>30</v>
          </cell>
          <cell r="AL26">
            <v>15</v>
          </cell>
          <cell r="AM26"/>
          <cell r="AN26"/>
          <cell r="AO26"/>
          <cell r="AP26">
            <v>138</v>
          </cell>
          <cell r="AQ26"/>
          <cell r="AR26"/>
          <cell r="AS26">
            <v>65</v>
          </cell>
          <cell r="AT26">
            <v>76</v>
          </cell>
          <cell r="AU26">
            <v>279</v>
          </cell>
          <cell r="AV26">
            <v>185.23783421582786</v>
          </cell>
          <cell r="AW26">
            <v>80.185862761783511</v>
          </cell>
        </row>
        <row r="27">
          <cell r="T27">
            <v>864.18373411614903</v>
          </cell>
          <cell r="X27" t="str">
            <v>2043-44</v>
          </cell>
          <cell r="Y27">
            <v>244.60000000000002</v>
          </cell>
          <cell r="Z27"/>
          <cell r="AA27"/>
          <cell r="AB27"/>
          <cell r="AC27"/>
          <cell r="AD27"/>
          <cell r="AE27"/>
          <cell r="AF27">
            <v>1.9178082191780821</v>
          </cell>
          <cell r="AG27">
            <v>4.74</v>
          </cell>
          <cell r="AH27">
            <v>4.74</v>
          </cell>
          <cell r="AI27">
            <v>4.74</v>
          </cell>
          <cell r="AJ27">
            <v>14.22</v>
          </cell>
          <cell r="AK27">
            <v>30</v>
          </cell>
          <cell r="AL27">
            <v>15</v>
          </cell>
          <cell r="AM27"/>
          <cell r="AN27"/>
          <cell r="AO27"/>
          <cell r="AP27">
            <v>138</v>
          </cell>
          <cell r="AQ27"/>
          <cell r="AR27"/>
          <cell r="AS27">
            <v>65</v>
          </cell>
          <cell r="AT27">
            <v>76</v>
          </cell>
          <cell r="AU27">
            <v>279</v>
          </cell>
          <cell r="AV27">
            <v>195.38695902601651</v>
          </cell>
          <cell r="AW27">
            <v>80.852406857834552</v>
          </cell>
        </row>
        <row r="28">
          <cell r="T28">
            <v>857.10290581356014</v>
          </cell>
          <cell r="X28" t="str">
            <v>2044-45</v>
          </cell>
          <cell r="Y28">
            <v>244.60000000000002</v>
          </cell>
          <cell r="Z28"/>
          <cell r="AA28"/>
          <cell r="AB28"/>
          <cell r="AC28"/>
          <cell r="AD28"/>
          <cell r="AE28"/>
          <cell r="AF28">
            <v>1.9178082191780821</v>
          </cell>
          <cell r="AG28">
            <v>4.74</v>
          </cell>
          <cell r="AH28">
            <v>4.74</v>
          </cell>
          <cell r="AI28">
            <v>4.74</v>
          </cell>
          <cell r="AJ28">
            <v>14.22</v>
          </cell>
          <cell r="AK28">
            <v>30</v>
          </cell>
          <cell r="AL28">
            <v>15</v>
          </cell>
          <cell r="AM28"/>
          <cell r="AN28"/>
          <cell r="AO28"/>
          <cell r="AP28">
            <v>138</v>
          </cell>
          <cell r="AQ28"/>
          <cell r="AR28"/>
          <cell r="AS28">
            <v>65</v>
          </cell>
          <cell r="AT28">
            <v>76</v>
          </cell>
          <cell r="AU28">
            <v>279</v>
          </cell>
          <cell r="AV28">
            <v>207.26592886406311</v>
          </cell>
          <cell r="AW28">
            <v>82.508075322376683</v>
          </cell>
        </row>
        <row r="29">
          <cell r="T29">
            <v>854.41986153058588</v>
          </cell>
          <cell r="X29" t="str">
            <v>2045-46</v>
          </cell>
          <cell r="Y29">
            <v>244.60000000000002</v>
          </cell>
          <cell r="Z29"/>
          <cell r="AA29"/>
          <cell r="AB29"/>
          <cell r="AC29"/>
          <cell r="AD29"/>
          <cell r="AE29"/>
          <cell r="AF29">
            <v>2.1917808219178081</v>
          </cell>
          <cell r="AG29">
            <v>4.74</v>
          </cell>
          <cell r="AH29">
            <v>4.74</v>
          </cell>
          <cell r="AI29">
            <v>4.74</v>
          </cell>
          <cell r="AJ29">
            <v>14.22</v>
          </cell>
          <cell r="AK29">
            <v>30</v>
          </cell>
          <cell r="AL29">
            <v>15</v>
          </cell>
          <cell r="AM29"/>
          <cell r="AN29"/>
          <cell r="AO29"/>
          <cell r="AP29">
            <v>138</v>
          </cell>
          <cell r="AQ29"/>
          <cell r="AR29"/>
          <cell r="AS29">
            <v>65</v>
          </cell>
          <cell r="AT29">
            <v>76</v>
          </cell>
          <cell r="AU29">
            <v>279</v>
          </cell>
          <cell r="AV29">
            <v>217.33055378591504</v>
          </cell>
          <cell r="AW29">
            <v>83.335164683499201</v>
          </cell>
        </row>
        <row r="30">
          <cell r="T30">
            <v>850.84457938390699</v>
          </cell>
          <cell r="X30" t="str">
            <v>2046-47</v>
          </cell>
          <cell r="Y30">
            <v>244.60000000000002</v>
          </cell>
          <cell r="Z30"/>
          <cell r="AA30"/>
          <cell r="AB30"/>
          <cell r="AC30"/>
          <cell r="AD30"/>
          <cell r="AE30"/>
          <cell r="AF30">
            <v>2.1917808219178081</v>
          </cell>
          <cell r="AG30">
            <v>4.74</v>
          </cell>
          <cell r="AH30">
            <v>4.74</v>
          </cell>
          <cell r="AI30">
            <v>4.74</v>
          </cell>
          <cell r="AJ30">
            <v>14.22</v>
          </cell>
          <cell r="AK30">
            <v>30</v>
          </cell>
          <cell r="AL30">
            <v>15</v>
          </cell>
          <cell r="AM30"/>
          <cell r="AN30"/>
          <cell r="AO30"/>
          <cell r="AP30">
            <v>138</v>
          </cell>
          <cell r="AQ30"/>
          <cell r="AR30"/>
          <cell r="AS30">
            <v>65</v>
          </cell>
          <cell r="AT30">
            <v>76</v>
          </cell>
          <cell r="AU30">
            <v>279</v>
          </cell>
          <cell r="AV30">
            <v>226.91642728638672</v>
          </cell>
          <cell r="AW30">
            <v>84.592073329706309</v>
          </cell>
        </row>
        <row r="31">
          <cell r="T31">
            <v>848.735912163889</v>
          </cell>
          <cell r="X31" t="str">
            <v>2047-48</v>
          </cell>
          <cell r="Y31">
            <v>244.60000000000002</v>
          </cell>
          <cell r="Z31"/>
          <cell r="AA31"/>
          <cell r="AB31"/>
          <cell r="AC31"/>
          <cell r="AD31"/>
          <cell r="AE31"/>
          <cell r="AF31">
            <v>2.1917808219178081</v>
          </cell>
          <cell r="AG31">
            <v>4.74</v>
          </cell>
          <cell r="AH31">
            <v>4.74</v>
          </cell>
          <cell r="AI31">
            <v>4.74</v>
          </cell>
          <cell r="AJ31">
            <v>14.22</v>
          </cell>
          <cell r="AK31">
            <v>30</v>
          </cell>
          <cell r="AL31">
            <v>15</v>
          </cell>
          <cell r="AM31"/>
          <cell r="AN31"/>
          <cell r="AO31"/>
          <cell r="AP31">
            <v>138</v>
          </cell>
          <cell r="AQ31"/>
          <cell r="AR31"/>
          <cell r="AS31">
            <v>65</v>
          </cell>
          <cell r="AT31">
            <v>76</v>
          </cell>
          <cell r="AU31">
            <v>279</v>
          </cell>
          <cell r="AV31">
            <v>235.43911004827868</v>
          </cell>
          <cell r="AW31">
            <v>85.19439778783223</v>
          </cell>
        </row>
        <row r="32">
          <cell r="T32">
            <v>844.10995523290899</v>
          </cell>
          <cell r="X32" t="str">
            <v>2048-49</v>
          </cell>
          <cell r="Y32">
            <v>244.60000000000002</v>
          </cell>
          <cell r="Z32"/>
          <cell r="AA32"/>
          <cell r="AB32"/>
          <cell r="AC32"/>
          <cell r="AD32"/>
          <cell r="AE32"/>
          <cell r="AF32">
            <v>2.1917808219178081</v>
          </cell>
          <cell r="AG32">
            <v>4.74</v>
          </cell>
          <cell r="AH32">
            <v>4.74</v>
          </cell>
          <cell r="AI32">
            <v>4.74</v>
          </cell>
          <cell r="AJ32">
            <v>14.22</v>
          </cell>
          <cell r="AK32">
            <v>30</v>
          </cell>
          <cell r="AL32">
            <v>15</v>
          </cell>
          <cell r="AM32"/>
          <cell r="AN32"/>
          <cell r="AO32"/>
          <cell r="AP32">
            <v>138</v>
          </cell>
          <cell r="AQ32"/>
          <cell r="AR32"/>
          <cell r="AS32">
            <v>65</v>
          </cell>
          <cell r="AT32">
            <v>76</v>
          </cell>
          <cell r="AU32">
            <v>279</v>
          </cell>
          <cell r="AV32">
            <v>244.92164759004157</v>
          </cell>
          <cell r="AW32">
            <v>86.305777177049279</v>
          </cell>
        </row>
        <row r="33">
          <cell r="T33">
            <v>843.27553684227053</v>
          </cell>
          <cell r="X33" t="str">
            <v>2049-50</v>
          </cell>
          <cell r="Y33">
            <v>244.60000000000002</v>
          </cell>
          <cell r="Z33"/>
          <cell r="AA33"/>
          <cell r="AB33"/>
          <cell r="AC33"/>
          <cell r="AD33"/>
          <cell r="AE33"/>
          <cell r="AF33">
            <v>2.4657534246575343</v>
          </cell>
          <cell r="AG33">
            <v>4.74</v>
          </cell>
          <cell r="AH33">
            <v>4.74</v>
          </cell>
          <cell r="AI33">
            <v>4.74</v>
          </cell>
          <cell r="AJ33">
            <v>14.22</v>
          </cell>
          <cell r="AK33">
            <v>30</v>
          </cell>
          <cell r="AL33">
            <v>15</v>
          </cell>
          <cell r="AM33"/>
          <cell r="AN33"/>
          <cell r="AO33"/>
          <cell r="AP33">
            <v>138</v>
          </cell>
          <cell r="AQ33"/>
          <cell r="AR33"/>
          <cell r="AS33">
            <v>65</v>
          </cell>
          <cell r="AT33">
            <v>76</v>
          </cell>
          <cell r="AU33">
            <v>279</v>
          </cell>
          <cell r="AV33">
            <v>252.85032671732998</v>
          </cell>
          <cell r="AW33">
            <v>86.767936440399552</v>
          </cell>
        </row>
        <row r="34">
          <cell r="T34">
            <v>841.64853815753327</v>
          </cell>
          <cell r="X34" t="str">
            <v>2050-51</v>
          </cell>
          <cell r="Y34">
            <v>244.60000000000002</v>
          </cell>
          <cell r="Z34"/>
          <cell r="AA34"/>
          <cell r="AB34"/>
          <cell r="AC34"/>
          <cell r="AD34"/>
          <cell r="AE34"/>
          <cell r="AF34">
            <v>2.4657534246575343</v>
          </cell>
          <cell r="AG34">
            <v>4.74</v>
          </cell>
          <cell r="AH34">
            <v>4.74</v>
          </cell>
          <cell r="AI34">
            <v>4.74</v>
          </cell>
          <cell r="AJ34">
            <v>14.22</v>
          </cell>
          <cell r="AK34">
            <v>30</v>
          </cell>
          <cell r="AL34">
            <v>15</v>
          </cell>
          <cell r="AM34"/>
          <cell r="AN34"/>
          <cell r="AO34"/>
          <cell r="AP34">
            <v>138</v>
          </cell>
          <cell r="AQ34"/>
          <cell r="AR34"/>
          <cell r="AS34">
            <v>65</v>
          </cell>
          <cell r="AT34">
            <v>76</v>
          </cell>
          <cell r="AU34">
            <v>279</v>
          </cell>
          <cell r="AV34">
            <v>260.39768713148584</v>
          </cell>
          <cell r="AW34">
            <v>87.313724710980907</v>
          </cell>
        </row>
      </sheetData>
      <sheetData sheetId="47" refreshError="1"/>
      <sheetData sheetId="48" refreshError="1"/>
      <sheetData sheetId="49" refreshError="1"/>
      <sheetData sheetId="50">
        <row r="8">
          <cell r="S8">
            <v>988.17867912214172</v>
          </cell>
          <cell r="W8" t="str">
            <v>2024-25</v>
          </cell>
          <cell r="X8">
            <v>59.241000000000042</v>
          </cell>
          <cell r="Y8"/>
          <cell r="Z8"/>
          <cell r="AA8"/>
          <cell r="AB8"/>
          <cell r="AC8"/>
          <cell r="AD8"/>
          <cell r="AE8">
            <v>0</v>
          </cell>
          <cell r="AF8"/>
          <cell r="AG8"/>
          <cell r="AH8"/>
          <cell r="AI8"/>
          <cell r="AJ8"/>
          <cell r="AK8">
            <v>15</v>
          </cell>
          <cell r="AL8"/>
          <cell r="AM8"/>
          <cell r="AN8"/>
          <cell r="AO8"/>
          <cell r="AP8"/>
          <cell r="AQ8"/>
          <cell r="AR8"/>
          <cell r="AS8"/>
          <cell r="AT8">
            <v>0</v>
          </cell>
          <cell r="AU8"/>
          <cell r="AV8">
            <v>6.8055408778582072</v>
          </cell>
        </row>
        <row r="9">
          <cell r="S9">
            <v>989.99091880047456</v>
          </cell>
          <cell r="W9" t="str">
            <v>2025-26</v>
          </cell>
          <cell r="X9">
            <v>59.241000000000042</v>
          </cell>
          <cell r="Y9"/>
          <cell r="Z9"/>
          <cell r="AA9"/>
          <cell r="AB9"/>
          <cell r="AC9"/>
          <cell r="AD9"/>
          <cell r="AE9">
            <v>0.82191780821917804</v>
          </cell>
          <cell r="AF9"/>
          <cell r="AG9"/>
          <cell r="AH9"/>
          <cell r="AI9"/>
          <cell r="AJ9"/>
          <cell r="AK9">
            <v>15</v>
          </cell>
          <cell r="AL9"/>
          <cell r="AM9"/>
          <cell r="AN9"/>
          <cell r="AO9"/>
          <cell r="AP9"/>
          <cell r="AQ9"/>
          <cell r="AR9"/>
          <cell r="AS9"/>
          <cell r="AT9">
            <v>0</v>
          </cell>
          <cell r="AU9"/>
          <cell r="AV9">
            <v>13.693891199525613</v>
          </cell>
        </row>
        <row r="10">
          <cell r="S10">
            <v>988.60037673057002</v>
          </cell>
          <cell r="W10" t="str">
            <v>2026-27</v>
          </cell>
          <cell r="X10">
            <v>59.82099999999997</v>
          </cell>
          <cell r="Y10"/>
          <cell r="Z10"/>
          <cell r="AA10"/>
          <cell r="AB10"/>
          <cell r="AC10"/>
          <cell r="AD10"/>
          <cell r="AE10">
            <v>0.82191780821917804</v>
          </cell>
          <cell r="AF10"/>
          <cell r="AG10"/>
          <cell r="AH10"/>
          <cell r="AI10"/>
          <cell r="AJ10"/>
          <cell r="AK10">
            <v>15</v>
          </cell>
          <cell r="AL10"/>
          <cell r="AM10"/>
          <cell r="AN10"/>
          <cell r="AO10"/>
          <cell r="AP10"/>
          <cell r="AQ10"/>
          <cell r="AR10"/>
          <cell r="AS10"/>
          <cell r="AT10">
            <v>0</v>
          </cell>
          <cell r="AU10"/>
          <cell r="AV10">
            <v>22.876513269430042</v>
          </cell>
        </row>
        <row r="11">
          <cell r="S11">
            <v>983.26314959410718</v>
          </cell>
          <cell r="W11" t="str">
            <v>2027-28</v>
          </cell>
          <cell r="X11">
            <v>59.82099999999997</v>
          </cell>
          <cell r="Y11"/>
          <cell r="Z11"/>
          <cell r="AA11"/>
          <cell r="AB11"/>
          <cell r="AC11"/>
          <cell r="AD11"/>
          <cell r="AE11">
            <v>0.82191780821917804</v>
          </cell>
          <cell r="AF11"/>
          <cell r="AG11"/>
          <cell r="AH11"/>
          <cell r="AI11"/>
          <cell r="AJ11"/>
          <cell r="AK11">
            <v>15</v>
          </cell>
          <cell r="AL11"/>
          <cell r="AM11"/>
          <cell r="AN11"/>
          <cell r="AO11"/>
          <cell r="AP11"/>
          <cell r="AQ11"/>
          <cell r="AR11"/>
          <cell r="AS11"/>
          <cell r="AT11">
            <v>0</v>
          </cell>
          <cell r="AU11"/>
          <cell r="AV11">
            <v>30.980980405892868</v>
          </cell>
        </row>
        <row r="12">
          <cell r="S12">
            <v>973.32904535036198</v>
          </cell>
          <cell r="W12" t="str">
            <v>2028-29</v>
          </cell>
          <cell r="X12">
            <v>134.08100000000002</v>
          </cell>
          <cell r="Y12"/>
          <cell r="Z12"/>
          <cell r="AA12"/>
          <cell r="AB12"/>
          <cell r="AC12"/>
          <cell r="AD12"/>
          <cell r="AE12">
            <v>0.82191780821917804</v>
          </cell>
          <cell r="AF12">
            <v>4.74</v>
          </cell>
          <cell r="AG12"/>
          <cell r="AH12"/>
          <cell r="AI12">
            <v>4.74</v>
          </cell>
          <cell r="AJ12">
            <v>30</v>
          </cell>
          <cell r="AK12">
            <v>15</v>
          </cell>
          <cell r="AL12"/>
          <cell r="AM12">
            <v>27</v>
          </cell>
          <cell r="AN12"/>
          <cell r="AO12"/>
          <cell r="AP12"/>
          <cell r="AQ12"/>
          <cell r="AR12"/>
          <cell r="AS12"/>
          <cell r="AT12">
            <v>27</v>
          </cell>
          <cell r="AU12"/>
          <cell r="AV12">
            <v>39.555074649638001</v>
          </cell>
        </row>
        <row r="13">
          <cell r="S13">
            <v>961.02078400575317</v>
          </cell>
          <cell r="W13" t="str">
            <v>2029-30</v>
          </cell>
          <cell r="X13">
            <v>134.08100000000002</v>
          </cell>
          <cell r="Y13"/>
          <cell r="Z13"/>
          <cell r="AA13"/>
          <cell r="AB13"/>
          <cell r="AC13"/>
          <cell r="AD13"/>
          <cell r="AE13">
            <v>1.095890410958904</v>
          </cell>
          <cell r="AF13">
            <v>4.74</v>
          </cell>
          <cell r="AG13"/>
          <cell r="AH13"/>
          <cell r="AI13">
            <v>4.74</v>
          </cell>
          <cell r="AJ13">
            <v>30</v>
          </cell>
          <cell r="AK13">
            <v>15</v>
          </cell>
          <cell r="AL13"/>
          <cell r="AM13">
            <v>27</v>
          </cell>
          <cell r="AN13"/>
          <cell r="AO13"/>
          <cell r="AP13"/>
          <cell r="AQ13"/>
          <cell r="AR13"/>
          <cell r="AS13"/>
          <cell r="AT13">
            <v>27</v>
          </cell>
          <cell r="AU13"/>
          <cell r="AV13">
            <v>52.091445994246875</v>
          </cell>
        </row>
        <row r="14">
          <cell r="S14">
            <v>951.49542979020555</v>
          </cell>
          <cell r="W14" t="str">
            <v>2030-31</v>
          </cell>
          <cell r="X14">
            <v>142.137</v>
          </cell>
          <cell r="Y14"/>
          <cell r="Z14"/>
          <cell r="AA14"/>
          <cell r="AB14"/>
          <cell r="AC14"/>
          <cell r="AD14"/>
          <cell r="AE14">
            <v>1.095890410958904</v>
          </cell>
          <cell r="AF14">
            <v>4.74</v>
          </cell>
          <cell r="AG14">
            <v>4.74</v>
          </cell>
          <cell r="AH14"/>
          <cell r="AI14">
            <v>9.48</v>
          </cell>
          <cell r="AJ14">
            <v>30</v>
          </cell>
          <cell r="AK14">
            <v>15</v>
          </cell>
          <cell r="AL14"/>
          <cell r="AM14">
            <v>27</v>
          </cell>
          <cell r="AN14"/>
          <cell r="AO14"/>
          <cell r="AP14"/>
          <cell r="AQ14"/>
          <cell r="AR14"/>
          <cell r="AS14"/>
          <cell r="AT14">
            <v>27</v>
          </cell>
          <cell r="AU14"/>
          <cell r="AV14">
            <v>61.264120209794399</v>
          </cell>
        </row>
        <row r="15">
          <cell r="S15">
            <v>941.51734143281135</v>
          </cell>
          <cell r="W15" t="str">
            <v>2031-32</v>
          </cell>
          <cell r="X15">
            <v>142.137</v>
          </cell>
          <cell r="Y15"/>
          <cell r="Z15"/>
          <cell r="AA15"/>
          <cell r="AB15"/>
          <cell r="AC15"/>
          <cell r="AD15"/>
          <cell r="AE15">
            <v>1.095890410958904</v>
          </cell>
          <cell r="AF15">
            <v>4.74</v>
          </cell>
          <cell r="AG15">
            <v>4.74</v>
          </cell>
          <cell r="AH15"/>
          <cell r="AI15">
            <v>9.48</v>
          </cell>
          <cell r="AJ15">
            <v>30</v>
          </cell>
          <cell r="AK15">
            <v>15</v>
          </cell>
          <cell r="AL15"/>
          <cell r="AM15">
            <v>27</v>
          </cell>
          <cell r="AN15"/>
          <cell r="AO15"/>
          <cell r="AP15"/>
          <cell r="AQ15"/>
          <cell r="AR15"/>
          <cell r="AS15"/>
          <cell r="AT15">
            <v>27</v>
          </cell>
          <cell r="AU15"/>
          <cell r="AV15">
            <v>70.973048567188698</v>
          </cell>
        </row>
        <row r="16">
          <cell r="S16">
            <v>924.23328839957162</v>
          </cell>
          <cell r="W16" t="str">
            <v>2032-33</v>
          </cell>
          <cell r="X16">
            <v>143.29700000000003</v>
          </cell>
          <cell r="Y16"/>
          <cell r="Z16"/>
          <cell r="AA16"/>
          <cell r="AB16"/>
          <cell r="AC16"/>
          <cell r="AD16"/>
          <cell r="AE16">
            <v>1.095890410958904</v>
          </cell>
          <cell r="AF16">
            <v>4.74</v>
          </cell>
          <cell r="AG16">
            <v>4.74</v>
          </cell>
          <cell r="AH16">
            <v>4.74</v>
          </cell>
          <cell r="AI16">
            <v>14.22</v>
          </cell>
          <cell r="AJ16">
            <v>30</v>
          </cell>
          <cell r="AK16">
            <v>15</v>
          </cell>
          <cell r="AL16"/>
          <cell r="AM16">
            <v>27</v>
          </cell>
          <cell r="AN16"/>
          <cell r="AO16"/>
          <cell r="AP16"/>
          <cell r="AQ16"/>
          <cell r="AR16"/>
          <cell r="AS16"/>
          <cell r="AT16">
            <v>27</v>
          </cell>
          <cell r="AU16"/>
          <cell r="AV16">
            <v>87.026791600428339</v>
          </cell>
        </row>
        <row r="17">
          <cell r="S17">
            <v>914.21812573282909</v>
          </cell>
          <cell r="W17" t="str">
            <v>2033-34</v>
          </cell>
          <cell r="X17">
            <v>195.233</v>
          </cell>
          <cell r="Y17"/>
          <cell r="Z17"/>
          <cell r="AA17"/>
          <cell r="AB17"/>
          <cell r="AC17"/>
          <cell r="AD17"/>
          <cell r="AE17">
            <v>1.3698630136986301</v>
          </cell>
          <cell r="AF17">
            <v>4.74</v>
          </cell>
          <cell r="AG17">
            <v>4.74</v>
          </cell>
          <cell r="AH17">
            <v>4.74</v>
          </cell>
          <cell r="AI17">
            <v>14.22</v>
          </cell>
          <cell r="AJ17">
            <v>30</v>
          </cell>
          <cell r="AK17">
            <v>15</v>
          </cell>
          <cell r="AL17"/>
          <cell r="AM17">
            <v>27</v>
          </cell>
          <cell r="AN17"/>
          <cell r="AO17"/>
          <cell r="AP17"/>
          <cell r="AQ17"/>
          <cell r="AR17"/>
          <cell r="AS17">
            <v>24</v>
          </cell>
          <cell r="AT17">
            <v>51</v>
          </cell>
          <cell r="AU17"/>
          <cell r="AV17">
            <v>97.091074267170953</v>
          </cell>
        </row>
        <row r="18">
          <cell r="S18">
            <v>908.74959992828553</v>
          </cell>
          <cell r="W18" t="str">
            <v>2034-35</v>
          </cell>
          <cell r="X18">
            <v>195.233</v>
          </cell>
          <cell r="Y18"/>
          <cell r="Z18"/>
          <cell r="AA18"/>
          <cell r="AB18"/>
          <cell r="AC18"/>
          <cell r="AD18"/>
          <cell r="AE18">
            <v>1.3698630136986301</v>
          </cell>
          <cell r="AF18">
            <v>4.74</v>
          </cell>
          <cell r="AG18">
            <v>4.74</v>
          </cell>
          <cell r="AH18">
            <v>4.74</v>
          </cell>
          <cell r="AI18">
            <v>14.22</v>
          </cell>
          <cell r="AJ18">
            <v>30</v>
          </cell>
          <cell r="AK18">
            <v>15</v>
          </cell>
          <cell r="AL18"/>
          <cell r="AM18">
            <v>27</v>
          </cell>
          <cell r="AN18"/>
          <cell r="AO18"/>
          <cell r="AP18"/>
          <cell r="AQ18"/>
          <cell r="AR18"/>
          <cell r="AS18">
            <v>24</v>
          </cell>
          <cell r="AT18">
            <v>51</v>
          </cell>
          <cell r="AU18"/>
          <cell r="AV18">
            <v>101.66058007171461</v>
          </cell>
        </row>
        <row r="19">
          <cell r="S19">
            <v>903.67638135478444</v>
          </cell>
          <cell r="W19" t="str">
            <v>2035-36</v>
          </cell>
          <cell r="X19">
            <v>195.233</v>
          </cell>
          <cell r="Y19"/>
          <cell r="Z19"/>
          <cell r="AA19"/>
          <cell r="AB19"/>
          <cell r="AC19"/>
          <cell r="AD19"/>
          <cell r="AE19">
            <v>1.3698630136986301</v>
          </cell>
          <cell r="AF19">
            <v>4.74</v>
          </cell>
          <cell r="AG19">
            <v>4.74</v>
          </cell>
          <cell r="AH19">
            <v>4.74</v>
          </cell>
          <cell r="AI19">
            <v>14.22</v>
          </cell>
          <cell r="AJ19">
            <v>30</v>
          </cell>
          <cell r="AK19">
            <v>15</v>
          </cell>
          <cell r="AL19"/>
          <cell r="AM19">
            <v>27</v>
          </cell>
          <cell r="AN19"/>
          <cell r="AO19"/>
          <cell r="AP19"/>
          <cell r="AQ19"/>
          <cell r="AR19"/>
          <cell r="AS19">
            <v>24</v>
          </cell>
          <cell r="AT19">
            <v>51</v>
          </cell>
          <cell r="AU19"/>
          <cell r="AV19">
            <v>105.92281864521557</v>
          </cell>
        </row>
        <row r="20">
          <cell r="S20">
            <v>897.91426083186332</v>
          </cell>
          <cell r="W20" t="str">
            <v>2036-37</v>
          </cell>
          <cell r="X20">
            <v>195.233</v>
          </cell>
          <cell r="Y20"/>
          <cell r="Z20"/>
          <cell r="AA20"/>
          <cell r="AB20"/>
          <cell r="AC20"/>
          <cell r="AD20"/>
          <cell r="AE20">
            <v>1.3698630136986301</v>
          </cell>
          <cell r="AF20">
            <v>4.74</v>
          </cell>
          <cell r="AG20">
            <v>4.74</v>
          </cell>
          <cell r="AH20">
            <v>4.74</v>
          </cell>
          <cell r="AI20">
            <v>14.22</v>
          </cell>
          <cell r="AJ20">
            <v>30</v>
          </cell>
          <cell r="AK20">
            <v>15</v>
          </cell>
          <cell r="AL20"/>
          <cell r="AM20">
            <v>27</v>
          </cell>
          <cell r="AN20"/>
          <cell r="AO20"/>
          <cell r="AP20"/>
          <cell r="AQ20"/>
          <cell r="AR20"/>
          <cell r="AS20">
            <v>24</v>
          </cell>
          <cell r="AT20">
            <v>51</v>
          </cell>
          <cell r="AU20"/>
          <cell r="AV20">
            <v>110.24019916813663</v>
          </cell>
        </row>
        <row r="21">
          <cell r="S21">
            <v>894.47030207958642</v>
          </cell>
          <cell r="W21" t="str">
            <v>2037-38</v>
          </cell>
          <cell r="X21">
            <v>195.233</v>
          </cell>
          <cell r="Y21"/>
          <cell r="Z21"/>
          <cell r="AA21"/>
          <cell r="AB21"/>
          <cell r="AC21"/>
          <cell r="AD21"/>
          <cell r="AE21">
            <v>1.6438356164383561</v>
          </cell>
          <cell r="AF21">
            <v>4.74</v>
          </cell>
          <cell r="AG21">
            <v>4.74</v>
          </cell>
          <cell r="AH21">
            <v>4.74</v>
          </cell>
          <cell r="AI21">
            <v>14.22</v>
          </cell>
          <cell r="AJ21">
            <v>30</v>
          </cell>
          <cell r="AK21">
            <v>15</v>
          </cell>
          <cell r="AL21"/>
          <cell r="AM21">
            <v>27</v>
          </cell>
          <cell r="AN21"/>
          <cell r="AO21"/>
          <cell r="AP21"/>
          <cell r="AQ21"/>
          <cell r="AR21"/>
          <cell r="AS21">
            <v>24</v>
          </cell>
          <cell r="AT21">
            <v>51</v>
          </cell>
          <cell r="AU21"/>
          <cell r="AV21">
            <v>113.88102792041344</v>
          </cell>
        </row>
        <row r="22">
          <cell r="S22">
            <v>889.68368912741289</v>
          </cell>
          <cell r="W22" t="str">
            <v>2038-39</v>
          </cell>
          <cell r="X22">
            <v>195.233</v>
          </cell>
          <cell r="Y22"/>
          <cell r="Z22"/>
          <cell r="AA22"/>
          <cell r="AB22"/>
          <cell r="AC22"/>
          <cell r="AD22"/>
          <cell r="AE22">
            <v>1.6438356164383561</v>
          </cell>
          <cell r="AF22">
            <v>4.74</v>
          </cell>
          <cell r="AG22">
            <v>4.74</v>
          </cell>
          <cell r="AH22">
            <v>4.74</v>
          </cell>
          <cell r="AI22">
            <v>14.22</v>
          </cell>
          <cell r="AJ22">
            <v>30</v>
          </cell>
          <cell r="AK22">
            <v>15</v>
          </cell>
          <cell r="AL22"/>
          <cell r="AM22">
            <v>27</v>
          </cell>
          <cell r="AN22"/>
          <cell r="AO22"/>
          <cell r="AP22"/>
          <cell r="AQ22"/>
          <cell r="AR22"/>
          <cell r="AS22">
            <v>24</v>
          </cell>
          <cell r="AT22">
            <v>51</v>
          </cell>
          <cell r="AU22"/>
          <cell r="AV22">
            <v>118.28653087258701</v>
          </cell>
        </row>
        <row r="23">
          <cell r="S23">
            <v>884.96930473827331</v>
          </cell>
          <cell r="W23" t="str">
            <v>2039-40</v>
          </cell>
          <cell r="X23">
            <v>195.233</v>
          </cell>
          <cell r="Y23"/>
          <cell r="Z23"/>
          <cell r="AA23"/>
          <cell r="AB23"/>
          <cell r="AC23"/>
          <cell r="AD23"/>
          <cell r="AE23">
            <v>1.6438356164383561</v>
          </cell>
          <cell r="AF23">
            <v>4.74</v>
          </cell>
          <cell r="AG23">
            <v>4.74</v>
          </cell>
          <cell r="AH23">
            <v>4.74</v>
          </cell>
          <cell r="AI23">
            <v>14.22</v>
          </cell>
          <cell r="AJ23">
            <v>30</v>
          </cell>
          <cell r="AK23">
            <v>15</v>
          </cell>
          <cell r="AL23"/>
          <cell r="AM23">
            <v>27</v>
          </cell>
          <cell r="AN23"/>
          <cell r="AO23"/>
          <cell r="AP23"/>
          <cell r="AQ23"/>
          <cell r="AR23"/>
          <cell r="AS23">
            <v>24</v>
          </cell>
          <cell r="AT23">
            <v>51</v>
          </cell>
          <cell r="AU23"/>
          <cell r="AV23">
            <v>122.54094526172673</v>
          </cell>
        </row>
        <row r="24">
          <cell r="S24">
            <v>878.72867570102301</v>
          </cell>
          <cell r="W24" t="str">
            <v>2040-41</v>
          </cell>
          <cell r="X24">
            <v>195.233</v>
          </cell>
          <cell r="Y24"/>
          <cell r="Z24"/>
          <cell r="AA24"/>
          <cell r="AB24"/>
          <cell r="AC24"/>
          <cell r="AD24"/>
          <cell r="AE24">
            <v>1.6438356164383561</v>
          </cell>
          <cell r="AF24">
            <v>4.74</v>
          </cell>
          <cell r="AG24">
            <v>4.74</v>
          </cell>
          <cell r="AH24">
            <v>4.74</v>
          </cell>
          <cell r="AI24">
            <v>14.22</v>
          </cell>
          <cell r="AJ24">
            <v>30</v>
          </cell>
          <cell r="AK24">
            <v>15</v>
          </cell>
          <cell r="AL24"/>
          <cell r="AM24">
            <v>27</v>
          </cell>
          <cell r="AN24"/>
          <cell r="AO24"/>
          <cell r="AP24"/>
          <cell r="AQ24"/>
          <cell r="AR24"/>
          <cell r="AS24">
            <v>24</v>
          </cell>
          <cell r="AT24">
            <v>51</v>
          </cell>
          <cell r="AU24"/>
          <cell r="AV24">
            <v>127.34179429897691</v>
          </cell>
        </row>
        <row r="25">
          <cell r="S25">
            <v>875.89202810934296</v>
          </cell>
          <cell r="W25" t="str">
            <v>2041-42</v>
          </cell>
          <cell r="X25">
            <v>195.233</v>
          </cell>
          <cell r="Y25"/>
          <cell r="Z25"/>
          <cell r="AA25"/>
          <cell r="AB25"/>
          <cell r="AC25"/>
          <cell r="AD25"/>
          <cell r="AE25">
            <v>1.9178082191780821</v>
          </cell>
          <cell r="AF25">
            <v>4.74</v>
          </cell>
          <cell r="AG25">
            <v>4.74</v>
          </cell>
          <cell r="AH25">
            <v>4.74</v>
          </cell>
          <cell r="AI25">
            <v>14.22</v>
          </cell>
          <cell r="AJ25">
            <v>30</v>
          </cell>
          <cell r="AK25">
            <v>15</v>
          </cell>
          <cell r="AL25"/>
          <cell r="AM25">
            <v>27</v>
          </cell>
          <cell r="AN25"/>
          <cell r="AO25"/>
          <cell r="AP25"/>
          <cell r="AQ25"/>
          <cell r="AR25"/>
          <cell r="AS25">
            <v>24</v>
          </cell>
          <cell r="AT25">
            <v>51</v>
          </cell>
          <cell r="AU25"/>
          <cell r="AV25">
            <v>130.25683189065705</v>
          </cell>
        </row>
        <row r="26">
          <cell r="S26">
            <v>871.74019806088518</v>
          </cell>
          <cell r="W26" t="str">
            <v>2042-43</v>
          </cell>
          <cell r="X26">
            <v>195.233</v>
          </cell>
          <cell r="Y26"/>
          <cell r="Z26"/>
          <cell r="AA26"/>
          <cell r="AB26"/>
          <cell r="AC26"/>
          <cell r="AD26"/>
          <cell r="AE26">
            <v>1.9178082191780821</v>
          </cell>
          <cell r="AF26">
            <v>4.74</v>
          </cell>
          <cell r="AG26">
            <v>4.74</v>
          </cell>
          <cell r="AH26">
            <v>4.74</v>
          </cell>
          <cell r="AI26">
            <v>14.22</v>
          </cell>
          <cell r="AJ26">
            <v>30</v>
          </cell>
          <cell r="AK26">
            <v>15</v>
          </cell>
          <cell r="AL26"/>
          <cell r="AM26">
            <v>27</v>
          </cell>
          <cell r="AN26"/>
          <cell r="AO26"/>
          <cell r="AP26"/>
          <cell r="AQ26"/>
          <cell r="AR26"/>
          <cell r="AS26">
            <v>24</v>
          </cell>
          <cell r="AT26">
            <v>51</v>
          </cell>
          <cell r="AU26"/>
          <cell r="AV26">
            <v>133.87896193911479</v>
          </cell>
        </row>
        <row r="27">
          <cell r="S27">
            <v>867.87269579996882</v>
          </cell>
          <cell r="W27" t="str">
            <v>2043-44</v>
          </cell>
          <cell r="X27">
            <v>195.233</v>
          </cell>
          <cell r="Y27"/>
          <cell r="Z27"/>
          <cell r="AA27"/>
          <cell r="AB27"/>
          <cell r="AC27"/>
          <cell r="AD27"/>
          <cell r="AE27">
            <v>1.9178082191780821</v>
          </cell>
          <cell r="AF27">
            <v>4.74</v>
          </cell>
          <cell r="AG27">
            <v>4.74</v>
          </cell>
          <cell r="AH27">
            <v>4.74</v>
          </cell>
          <cell r="AI27">
            <v>14.22</v>
          </cell>
          <cell r="AJ27">
            <v>30</v>
          </cell>
          <cell r="AK27">
            <v>15</v>
          </cell>
          <cell r="AL27"/>
          <cell r="AM27">
            <v>27</v>
          </cell>
          <cell r="AN27"/>
          <cell r="AO27"/>
          <cell r="AP27"/>
          <cell r="AQ27"/>
          <cell r="AR27"/>
          <cell r="AS27">
            <v>24</v>
          </cell>
          <cell r="AT27">
            <v>51</v>
          </cell>
          <cell r="AU27"/>
          <cell r="AV27">
            <v>137.20286420003129</v>
          </cell>
        </row>
        <row r="28">
          <cell r="S28">
            <v>859.3477271269785</v>
          </cell>
          <cell r="W28" t="str">
            <v>2044-45</v>
          </cell>
          <cell r="X28">
            <v>195.233</v>
          </cell>
          <cell r="Y28"/>
          <cell r="Z28"/>
          <cell r="AA28"/>
          <cell r="AB28"/>
          <cell r="AC28"/>
          <cell r="AD28"/>
          <cell r="AE28">
            <v>1.9178082191780821</v>
          </cell>
          <cell r="AF28">
            <v>4.74</v>
          </cell>
          <cell r="AG28">
            <v>4.74</v>
          </cell>
          <cell r="AH28">
            <v>4.74</v>
          </cell>
          <cell r="AI28">
            <v>14.22</v>
          </cell>
          <cell r="AJ28">
            <v>30</v>
          </cell>
          <cell r="AK28">
            <v>15</v>
          </cell>
          <cell r="AL28"/>
          <cell r="AM28">
            <v>27</v>
          </cell>
          <cell r="AN28"/>
          <cell r="AO28"/>
          <cell r="AP28"/>
          <cell r="AQ28"/>
          <cell r="AR28"/>
          <cell r="AS28">
            <v>24</v>
          </cell>
          <cell r="AT28">
            <v>51</v>
          </cell>
          <cell r="AU28"/>
          <cell r="AV28">
            <v>144.46520287302161</v>
          </cell>
        </row>
        <row r="29">
          <cell r="S29">
            <v>854.25899709739178</v>
          </cell>
          <cell r="W29" t="str">
            <v>2045-46</v>
          </cell>
          <cell r="X29">
            <v>195.233</v>
          </cell>
          <cell r="Y29"/>
          <cell r="Z29"/>
          <cell r="AA29"/>
          <cell r="AB29"/>
          <cell r="AC29"/>
          <cell r="AD29"/>
          <cell r="AE29">
            <v>2.1917808219178081</v>
          </cell>
          <cell r="AF29">
            <v>4.74</v>
          </cell>
          <cell r="AG29">
            <v>4.74</v>
          </cell>
          <cell r="AH29">
            <v>4.74</v>
          </cell>
          <cell r="AI29">
            <v>14.22</v>
          </cell>
          <cell r="AJ29">
            <v>30</v>
          </cell>
          <cell r="AK29">
            <v>15</v>
          </cell>
          <cell r="AL29"/>
          <cell r="AM29">
            <v>27</v>
          </cell>
          <cell r="AN29"/>
          <cell r="AO29"/>
          <cell r="AP29"/>
          <cell r="AQ29"/>
          <cell r="AR29"/>
          <cell r="AS29">
            <v>24</v>
          </cell>
          <cell r="AT29">
            <v>51</v>
          </cell>
          <cell r="AU29"/>
          <cell r="AV29">
            <v>149.80939290260829</v>
          </cell>
        </row>
        <row r="30">
          <cell r="S30">
            <v>848.14935981049507</v>
          </cell>
          <cell r="W30" t="str">
            <v>2046-47</v>
          </cell>
          <cell r="X30">
            <v>195.233</v>
          </cell>
          <cell r="Y30"/>
          <cell r="Z30"/>
          <cell r="AA30"/>
          <cell r="AB30"/>
          <cell r="AC30"/>
          <cell r="AD30"/>
          <cell r="AE30">
            <v>2.1917808219178081</v>
          </cell>
          <cell r="AF30">
            <v>4.74</v>
          </cell>
          <cell r="AG30">
            <v>4.74</v>
          </cell>
          <cell r="AH30">
            <v>4.74</v>
          </cell>
          <cell r="AI30">
            <v>14.22</v>
          </cell>
          <cell r="AJ30">
            <v>30</v>
          </cell>
          <cell r="AK30">
            <v>15</v>
          </cell>
          <cell r="AL30"/>
          <cell r="AM30">
            <v>27</v>
          </cell>
          <cell r="AN30"/>
          <cell r="AO30"/>
          <cell r="AP30"/>
          <cell r="AQ30"/>
          <cell r="AR30"/>
          <cell r="AS30">
            <v>24</v>
          </cell>
          <cell r="AT30">
            <v>51</v>
          </cell>
          <cell r="AU30"/>
          <cell r="AV30">
            <v>155.42688018950491</v>
          </cell>
        </row>
        <row r="31">
          <cell r="S31">
            <v>843.37672026851817</v>
          </cell>
          <cell r="W31" t="str">
            <v>2047-48</v>
          </cell>
          <cell r="X31">
            <v>195.233</v>
          </cell>
          <cell r="Y31"/>
          <cell r="Z31"/>
          <cell r="AA31"/>
          <cell r="AB31"/>
          <cell r="AC31"/>
          <cell r="AD31"/>
          <cell r="AE31">
            <v>2.1917808219178081</v>
          </cell>
          <cell r="AF31">
            <v>4.74</v>
          </cell>
          <cell r="AG31">
            <v>4.74</v>
          </cell>
          <cell r="AH31">
            <v>4.74</v>
          </cell>
          <cell r="AI31">
            <v>14.22</v>
          </cell>
          <cell r="AJ31">
            <v>30</v>
          </cell>
          <cell r="AK31">
            <v>15</v>
          </cell>
          <cell r="AL31"/>
          <cell r="AM31">
            <v>27</v>
          </cell>
          <cell r="AN31"/>
          <cell r="AO31"/>
          <cell r="AP31"/>
          <cell r="AQ31"/>
          <cell r="AR31"/>
          <cell r="AS31">
            <v>24</v>
          </cell>
          <cell r="AT31">
            <v>51</v>
          </cell>
          <cell r="AU31"/>
          <cell r="AV31">
            <v>159.61140973148193</v>
          </cell>
        </row>
        <row r="32">
          <cell r="S32">
            <v>836.82544322182116</v>
          </cell>
          <cell r="W32" t="str">
            <v>2048-49</v>
          </cell>
          <cell r="X32">
            <v>195.233</v>
          </cell>
          <cell r="Y32"/>
          <cell r="Z32"/>
          <cell r="AA32"/>
          <cell r="AB32"/>
          <cell r="AC32"/>
          <cell r="AD32"/>
          <cell r="AE32">
            <v>2.1917808219178081</v>
          </cell>
          <cell r="AF32">
            <v>4.74</v>
          </cell>
          <cell r="AG32">
            <v>4.74</v>
          </cell>
          <cell r="AH32">
            <v>4.74</v>
          </cell>
          <cell r="AI32">
            <v>14.22</v>
          </cell>
          <cell r="AJ32">
            <v>30</v>
          </cell>
          <cell r="AK32">
            <v>15</v>
          </cell>
          <cell r="AL32"/>
          <cell r="AM32">
            <v>27</v>
          </cell>
          <cell r="AN32"/>
          <cell r="AO32"/>
          <cell r="AP32"/>
          <cell r="AQ32"/>
          <cell r="AR32"/>
          <cell r="AS32">
            <v>24</v>
          </cell>
          <cell r="AT32">
            <v>51</v>
          </cell>
          <cell r="AU32"/>
          <cell r="AV32">
            <v>164.82098677817896</v>
          </cell>
        </row>
        <row r="33">
          <cell r="S33">
            <v>833.50514336171011</v>
          </cell>
          <cell r="W33" t="str">
            <v>2049-50</v>
          </cell>
          <cell r="X33">
            <v>195.233</v>
          </cell>
          <cell r="Y33"/>
          <cell r="Z33"/>
          <cell r="AA33"/>
          <cell r="AB33"/>
          <cell r="AC33"/>
          <cell r="AD33"/>
          <cell r="AE33">
            <v>2.4657534246575343</v>
          </cell>
          <cell r="AF33">
            <v>4.74</v>
          </cell>
          <cell r="AG33">
            <v>4.74</v>
          </cell>
          <cell r="AH33">
            <v>4.74</v>
          </cell>
          <cell r="AI33">
            <v>14.22</v>
          </cell>
          <cell r="AJ33">
            <v>30</v>
          </cell>
          <cell r="AK33">
            <v>15</v>
          </cell>
          <cell r="AL33"/>
          <cell r="AM33">
            <v>27</v>
          </cell>
          <cell r="AN33"/>
          <cell r="AO33"/>
          <cell r="AP33"/>
          <cell r="AQ33"/>
          <cell r="AR33"/>
          <cell r="AS33">
            <v>24</v>
          </cell>
          <cell r="AT33">
            <v>51</v>
          </cell>
          <cell r="AU33"/>
          <cell r="AV33">
            <v>168.22944663828991</v>
          </cell>
        </row>
        <row r="34">
          <cell r="S34">
            <v>829.28375922823932</v>
          </cell>
          <cell r="W34" t="str">
            <v>2050-51</v>
          </cell>
          <cell r="X34">
            <v>195.233</v>
          </cell>
          <cell r="Y34"/>
          <cell r="Z34"/>
          <cell r="AA34"/>
          <cell r="AB34"/>
          <cell r="AC34"/>
          <cell r="AD34"/>
          <cell r="AE34">
            <v>2.4657534246575343</v>
          </cell>
          <cell r="AF34">
            <v>4.74</v>
          </cell>
          <cell r="AG34">
            <v>4.74</v>
          </cell>
          <cell r="AH34">
            <v>4.74</v>
          </cell>
          <cell r="AI34">
            <v>14.22</v>
          </cell>
          <cell r="AJ34">
            <v>30</v>
          </cell>
          <cell r="AK34">
            <v>15</v>
          </cell>
          <cell r="AL34"/>
          <cell r="AM34">
            <v>27</v>
          </cell>
          <cell r="AN34"/>
          <cell r="AO34"/>
          <cell r="AP34"/>
          <cell r="AQ34"/>
          <cell r="AR34"/>
          <cell r="AS34">
            <v>24</v>
          </cell>
          <cell r="AT34">
            <v>51</v>
          </cell>
          <cell r="AU34"/>
          <cell r="AV34">
            <v>171.77826077176061</v>
          </cell>
        </row>
      </sheetData>
      <sheetData sheetId="51" refreshError="1"/>
      <sheetData sheetId="52" refreshError="1"/>
      <sheetData sheetId="53" refreshError="1"/>
      <sheetData sheetId="54">
        <row r="8">
          <cell r="S8">
            <v>987.84285344703471</v>
          </cell>
          <cell r="Y8"/>
          <cell r="Z8">
            <v>0</v>
          </cell>
          <cell r="AA8"/>
          <cell r="AB8"/>
          <cell r="AC8"/>
          <cell r="AD8"/>
          <cell r="AE8">
            <v>0</v>
          </cell>
        </row>
        <row r="9">
          <cell r="S9">
            <v>989.3175475355464</v>
          </cell>
          <cell r="Y9"/>
          <cell r="Z9">
            <v>1.5424657534246575</v>
          </cell>
          <cell r="AA9"/>
          <cell r="AB9"/>
          <cell r="AC9"/>
          <cell r="AD9"/>
          <cell r="AE9">
            <v>0.82191780821917804</v>
          </cell>
        </row>
        <row r="10">
          <cell r="S10">
            <v>987.57176601156687</v>
          </cell>
          <cell r="Y10"/>
          <cell r="Z10">
            <v>1.5424657534246575</v>
          </cell>
          <cell r="AA10"/>
          <cell r="AB10"/>
          <cell r="AC10"/>
          <cell r="AD10"/>
          <cell r="AE10">
            <v>0.82191780821917804</v>
          </cell>
        </row>
        <row r="11">
          <cell r="S11">
            <v>986.81669385305611</v>
          </cell>
          <cell r="Y11"/>
          <cell r="Z11">
            <v>1.9698630136986301</v>
          </cell>
          <cell r="AA11"/>
          <cell r="AB11"/>
          <cell r="AC11"/>
          <cell r="AD11"/>
          <cell r="AE11">
            <v>0.82191780821917804</v>
          </cell>
        </row>
        <row r="12">
          <cell r="S12">
            <v>984.79793916985602</v>
          </cell>
          <cell r="Y12"/>
          <cell r="Z12">
            <v>2.6849315068493151</v>
          </cell>
          <cell r="AA12"/>
          <cell r="AB12"/>
          <cell r="AC12"/>
          <cell r="AD12"/>
          <cell r="AE12">
            <v>0.82191780821917804</v>
          </cell>
        </row>
        <row r="13">
          <cell r="S13">
            <v>980.48724518748213</v>
          </cell>
          <cell r="Y13"/>
          <cell r="Z13">
            <v>2.7424657534246575</v>
          </cell>
          <cell r="AA13"/>
          <cell r="AB13"/>
          <cell r="AC13"/>
          <cell r="AD13"/>
          <cell r="AE13">
            <v>1.095890410958904</v>
          </cell>
        </row>
        <row r="14">
          <cell r="S14">
            <v>978.77635110104143</v>
          </cell>
          <cell r="Y14"/>
          <cell r="Z14">
            <v>2.8027397260273976</v>
          </cell>
          <cell r="AA14"/>
          <cell r="AB14"/>
          <cell r="AC14"/>
          <cell r="AD14"/>
          <cell r="AE14">
            <v>1.095890410958904</v>
          </cell>
        </row>
        <row r="15">
          <cell r="S15">
            <v>976.50279592361562</v>
          </cell>
          <cell r="Y15"/>
          <cell r="Z15">
            <v>2.8657534246575342</v>
          </cell>
          <cell r="AA15"/>
          <cell r="AB15"/>
          <cell r="AC15"/>
          <cell r="AD15"/>
          <cell r="AE15">
            <v>1.095890410958904</v>
          </cell>
        </row>
        <row r="16">
          <cell r="S16">
            <v>966.84468724481724</v>
          </cell>
          <cell r="Y16"/>
          <cell r="Z16">
            <v>2.9287671232876713</v>
          </cell>
          <cell r="AA16"/>
          <cell r="AB16"/>
          <cell r="AC16"/>
          <cell r="AD16"/>
          <cell r="AE16">
            <v>1.095890410958904</v>
          </cell>
        </row>
        <row r="17">
          <cell r="S17">
            <v>964.45782742644747</v>
          </cell>
          <cell r="Y17"/>
          <cell r="Z17">
            <v>2.9917808219178084</v>
          </cell>
          <cell r="AA17"/>
          <cell r="AB17"/>
          <cell r="AC17"/>
          <cell r="AD17"/>
          <cell r="AE17">
            <v>1.3698630136986301</v>
          </cell>
        </row>
        <row r="18">
          <cell r="S18">
            <v>966.88414990757815</v>
          </cell>
          <cell r="Y18"/>
          <cell r="Z18">
            <v>3.0575342465753423</v>
          </cell>
          <cell r="AA18"/>
          <cell r="AB18"/>
          <cell r="AC18"/>
          <cell r="AD18"/>
          <cell r="AE18">
            <v>1.3698630136986301</v>
          </cell>
        </row>
        <row r="19">
          <cell r="S19">
            <v>969.59091789850004</v>
          </cell>
          <cell r="Y19"/>
          <cell r="Z19">
            <v>3.1260273972602741</v>
          </cell>
          <cell r="AA19"/>
          <cell r="AB19"/>
          <cell r="AC19"/>
          <cell r="AD19"/>
          <cell r="AE19">
            <v>1.3698630136986301</v>
          </cell>
        </row>
        <row r="20">
          <cell r="S20">
            <v>971.40713898338447</v>
          </cell>
          <cell r="Y20"/>
          <cell r="Z20">
            <v>3.1945205479452055</v>
          </cell>
          <cell r="AA20"/>
          <cell r="AB20"/>
          <cell r="AC20"/>
          <cell r="AD20"/>
          <cell r="AE20">
            <v>1.3698630136986301</v>
          </cell>
        </row>
        <row r="21">
          <cell r="S21">
            <v>974.78222520129009</v>
          </cell>
          <cell r="Y21"/>
          <cell r="Z21">
            <v>3.2657534246575342</v>
          </cell>
          <cell r="AA21"/>
          <cell r="AB21"/>
          <cell r="AC21"/>
          <cell r="AD21"/>
          <cell r="AE21">
            <v>1.6438356164383561</v>
          </cell>
        </row>
        <row r="22">
          <cell r="S22">
            <v>976.74789774691601</v>
          </cell>
          <cell r="Y22"/>
          <cell r="Z22">
            <v>3.3369863013698633</v>
          </cell>
          <cell r="AA22"/>
          <cell r="AB22"/>
          <cell r="AC22"/>
          <cell r="AD22"/>
          <cell r="AE22">
            <v>1.6438356164383561</v>
          </cell>
        </row>
        <row r="23">
          <cell r="S23">
            <v>978.88136961082944</v>
          </cell>
          <cell r="Y23"/>
          <cell r="Z23">
            <v>3.4109589041095894</v>
          </cell>
          <cell r="AA23"/>
          <cell r="AB23"/>
          <cell r="AC23"/>
          <cell r="AD23"/>
          <cell r="AE23">
            <v>1.6438356164383561</v>
          </cell>
        </row>
        <row r="24">
          <cell r="S24">
            <v>979.40030911058454</v>
          </cell>
          <cell r="Y24"/>
          <cell r="Z24">
            <v>3.484931506849315</v>
          </cell>
          <cell r="AA24"/>
          <cell r="AB24"/>
          <cell r="AC24"/>
          <cell r="AD24"/>
          <cell r="AE24">
            <v>1.6438356164383561</v>
          </cell>
        </row>
        <row r="25">
          <cell r="S25">
            <v>983.83765859566176</v>
          </cell>
          <cell r="Y25"/>
          <cell r="Z25">
            <v>3.5616438356164384</v>
          </cell>
          <cell r="AA25"/>
          <cell r="AB25"/>
          <cell r="AC25"/>
          <cell r="AD25"/>
          <cell r="AE25">
            <v>1.9178082191780821</v>
          </cell>
        </row>
        <row r="26">
          <cell r="S26">
            <v>986.93695278334508</v>
          </cell>
          <cell r="Y26"/>
          <cell r="Z26">
            <v>3.6410958904109587</v>
          </cell>
          <cell r="AA26"/>
          <cell r="AB26"/>
          <cell r="AC26"/>
          <cell r="AD26"/>
          <cell r="AE26">
            <v>1.9178082191780821</v>
          </cell>
        </row>
        <row r="27">
          <cell r="S27">
            <v>990.35949703683082</v>
          </cell>
          <cell r="Y27"/>
          <cell r="Z27">
            <v>3.7205479452054795</v>
          </cell>
          <cell r="AA27"/>
          <cell r="AB27"/>
          <cell r="AC27"/>
          <cell r="AD27"/>
          <cell r="AE27">
            <v>1.9178082191780821</v>
          </cell>
        </row>
        <row r="28">
          <cell r="S28">
            <v>989.06790384518013</v>
          </cell>
          <cell r="Y28"/>
          <cell r="Z28">
            <v>3.8027397260273976</v>
          </cell>
          <cell r="AA28"/>
          <cell r="AB28"/>
          <cell r="AC28"/>
          <cell r="AD28"/>
          <cell r="AE28">
            <v>1.9178082191780821</v>
          </cell>
        </row>
        <row r="29">
          <cell r="S29">
            <v>991.64725993999934</v>
          </cell>
          <cell r="Y29"/>
          <cell r="Z29">
            <v>3.4219178082191779</v>
          </cell>
          <cell r="AA29"/>
          <cell r="AB29"/>
          <cell r="AC29"/>
          <cell r="AD29"/>
          <cell r="AE29">
            <v>2.1917808219178081</v>
          </cell>
        </row>
        <row r="30">
          <cell r="S30">
            <v>993.01555257551058</v>
          </cell>
          <cell r="Y30"/>
          <cell r="Z30">
            <v>3.0794520547945203</v>
          </cell>
          <cell r="AA30"/>
          <cell r="AB30"/>
          <cell r="AC30"/>
          <cell r="AD30"/>
          <cell r="AE30">
            <v>2.1917808219178081</v>
          </cell>
        </row>
        <row r="31">
          <cell r="S31">
            <v>995.55286652816847</v>
          </cell>
          <cell r="Y31"/>
          <cell r="Z31">
            <v>2.7726027397260271</v>
          </cell>
          <cell r="AA31"/>
          <cell r="AB31"/>
          <cell r="AC31"/>
          <cell r="AD31"/>
          <cell r="AE31">
            <v>2.1917808219178081</v>
          </cell>
        </row>
        <row r="32">
          <cell r="S32">
            <v>995.94805801451218</v>
          </cell>
          <cell r="Y32"/>
          <cell r="Z32">
            <v>2.493150684931507</v>
          </cell>
          <cell r="AA32"/>
          <cell r="AB32"/>
          <cell r="AC32"/>
          <cell r="AD32"/>
          <cell r="AE32">
            <v>2.1917808219178081</v>
          </cell>
        </row>
        <row r="33">
          <cell r="S33">
            <v>999.74044728795934</v>
          </cell>
          <cell r="Y33"/>
          <cell r="Z33">
            <v>2.2438356164383562</v>
          </cell>
          <cell r="AA33"/>
          <cell r="AB33"/>
          <cell r="AC33"/>
          <cell r="AD33"/>
          <cell r="AE33">
            <v>2.4657534246575343</v>
          </cell>
        </row>
        <row r="34">
          <cell r="S34">
            <v>1002.2555063808143</v>
          </cell>
        </row>
      </sheetData>
      <sheetData sheetId="55" refreshError="1"/>
      <sheetData sheetId="56" refreshError="1"/>
      <sheetData sheetId="57" refreshError="1"/>
    </sheetDataSet>
  </externalBook>
</externalLink>
</file>

<file path=xl/tables/table1.xml><?xml version="1.0" encoding="utf-8"?>
<table xmlns="http://schemas.openxmlformats.org/spreadsheetml/2006/main" id="1" name="Table4" displayName="Table4" ref="AH3:AL22" totalsRowShown="0" headerRowDxfId="6" dataDxfId="5">
  <autoFilter ref="AH3:AL22"/>
  <tableColumns count="5">
    <tableColumn id="1" name="Scenario/Sensitivity" dataDxfId="4"/>
    <tableColumn id="4" name="2024-25" dataDxfId="3"/>
    <tableColumn id="2" name="2030-31" dataDxfId="2"/>
    <tableColumn id="5" name="2040-41" dataDxfId="1"/>
    <tableColumn id="3" name="2050-5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SE 2021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671"/>
      </a:accent1>
      <a:accent2>
        <a:srgbClr val="58C3B4"/>
      </a:accent2>
      <a:accent3>
        <a:srgbClr val="C3E7E3"/>
      </a:accent3>
      <a:accent4>
        <a:srgbClr val="668B53"/>
      </a:accent4>
      <a:accent5>
        <a:srgbClr val="5B234F"/>
      </a:accent5>
      <a:accent6>
        <a:srgbClr val="E45D48"/>
      </a:accent6>
      <a:hlink>
        <a:srgbClr val="474B5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D13"/>
  <sheetViews>
    <sheetView workbookViewId="0">
      <selection activeCell="G12" sqref="G12"/>
    </sheetView>
  </sheetViews>
  <sheetFormatPr defaultColWidth="8.7109375" defaultRowHeight="15" x14ac:dyDescent="0.25"/>
  <cols>
    <col min="1" max="1" width="8.7109375" style="84"/>
    <col min="2" max="2" width="35.7109375" style="121" customWidth="1"/>
    <col min="3" max="16384" width="8.7109375" style="84"/>
  </cols>
  <sheetData>
    <row r="1" spans="1:30" s="73" customFormat="1" ht="15.75" thickBot="1" x14ac:dyDescent="0.3">
      <c r="A1" s="74"/>
      <c r="B1" s="79"/>
      <c r="C1" s="76">
        <v>2024</v>
      </c>
      <c r="D1" s="77">
        <v>2025</v>
      </c>
      <c r="E1" s="77">
        <v>2026</v>
      </c>
      <c r="F1" s="77">
        <v>2027</v>
      </c>
      <c r="G1" s="77">
        <v>2028</v>
      </c>
      <c r="H1" s="77">
        <v>2029</v>
      </c>
      <c r="I1" s="77">
        <v>2030</v>
      </c>
      <c r="J1" s="77">
        <v>2031</v>
      </c>
      <c r="K1" s="77">
        <v>2032</v>
      </c>
      <c r="L1" s="77">
        <v>2033</v>
      </c>
      <c r="M1" s="77">
        <v>2034</v>
      </c>
      <c r="N1" s="77">
        <v>2035</v>
      </c>
      <c r="O1" s="77">
        <v>2036</v>
      </c>
      <c r="P1" s="77">
        <v>2037</v>
      </c>
      <c r="Q1" s="77">
        <v>2038</v>
      </c>
      <c r="R1" s="77">
        <v>2039</v>
      </c>
      <c r="S1" s="77">
        <v>2040</v>
      </c>
      <c r="T1" s="77">
        <v>2041</v>
      </c>
      <c r="U1" s="77">
        <v>2042</v>
      </c>
      <c r="V1" s="77">
        <v>2043</v>
      </c>
      <c r="W1" s="77">
        <v>2044</v>
      </c>
      <c r="X1" s="77">
        <v>2045</v>
      </c>
      <c r="Y1" s="77">
        <v>2046</v>
      </c>
      <c r="Z1" s="77">
        <v>2047</v>
      </c>
      <c r="AA1" s="77">
        <v>2048</v>
      </c>
      <c r="AB1" s="77">
        <v>2049</v>
      </c>
      <c r="AC1" s="78">
        <v>2050</v>
      </c>
      <c r="AD1" s="75"/>
    </row>
    <row r="2" spans="1:30" ht="24.75" customHeight="1" x14ac:dyDescent="0.25">
      <c r="B2" s="80" t="s">
        <v>112</v>
      </c>
      <c r="C2" s="114">
        <f>'[7]Data for charts Ref'!E17</f>
        <v>5535516.7227719398</v>
      </c>
      <c r="D2" s="115">
        <f>'[7]Data for charts Ref'!F17</f>
        <v>5471919.5440828074</v>
      </c>
      <c r="E2" s="115">
        <f>'[7]Data for charts Ref'!G17</f>
        <v>5511962.0471534422</v>
      </c>
      <c r="F2" s="115">
        <f>'[7]Data for charts Ref'!H17</f>
        <v>5483091.9728131332</v>
      </c>
      <c r="G2" s="115">
        <f>'[7]Data for charts Ref'!I17</f>
        <v>5384187.4149621092</v>
      </c>
      <c r="H2" s="115">
        <f>'[7]Data for charts Ref'!J17</f>
        <v>5324081.9450652255</v>
      </c>
      <c r="I2" s="115">
        <f>'[7]Data for charts Ref'!K17</f>
        <v>5210269.6175668808</v>
      </c>
      <c r="J2" s="115">
        <f>'[7]Data for charts Ref'!L17</f>
        <v>5196362.6800600383</v>
      </c>
      <c r="K2" s="115">
        <f>'[7]Data for charts Ref'!M17</f>
        <v>5091268.0843035663</v>
      </c>
      <c r="L2" s="115">
        <f>'[7]Data for charts Ref'!N17</f>
        <v>4994330.0835691681</v>
      </c>
      <c r="M2" s="115">
        <f>'[7]Data for charts Ref'!O17</f>
        <v>4973617.1431324985</v>
      </c>
      <c r="N2" s="115">
        <f>'[7]Data for charts Ref'!P17</f>
        <v>4963785.0527114244</v>
      </c>
      <c r="O2" s="115">
        <f>'[7]Data for charts Ref'!Q17</f>
        <v>4984489.125205812</v>
      </c>
      <c r="P2" s="115">
        <f>'[7]Data for charts Ref'!R17</f>
        <v>4945861.6259714952</v>
      </c>
      <c r="Q2" s="115">
        <f>'[7]Data for charts Ref'!S17</f>
        <v>4947333.8022227241</v>
      </c>
      <c r="R2" s="115">
        <f>'[7]Data for charts Ref'!T17</f>
        <v>4953668.9195767036</v>
      </c>
      <c r="S2" s="115">
        <f>'[7]Data for charts Ref'!U17</f>
        <v>4974135.6977601657</v>
      </c>
      <c r="T2" s="115">
        <f>'[7]Data for charts Ref'!V17</f>
        <v>4947029.1537230704</v>
      </c>
      <c r="U2" s="115">
        <f>'[7]Data for charts Ref'!W17</f>
        <v>4918070.3664331585</v>
      </c>
      <c r="V2" s="115">
        <f>'[7]Data for charts Ref'!X17</f>
        <v>4962976.282814322</v>
      </c>
      <c r="W2" s="115">
        <f>'[7]Data for charts Ref'!Y17</f>
        <v>4970609.584571314</v>
      </c>
      <c r="X2" s="115">
        <f>'[7]Data for charts Ref'!Z17</f>
        <v>4947514.7887115628</v>
      </c>
      <c r="Y2" s="115">
        <f>'[7]Data for charts Ref'!AA17</f>
        <v>4959818.3474730998</v>
      </c>
      <c r="Z2" s="115">
        <f>'[7]Data for charts Ref'!AB17</f>
        <v>4969480.4127278766</v>
      </c>
      <c r="AA2" s="115">
        <f>'[7]Data for charts Ref'!AC17</f>
        <v>5000646.6106609683</v>
      </c>
      <c r="AB2" s="115">
        <f>'[7]Data for charts Ref'!AD17</f>
        <v>4996752.914675287</v>
      </c>
      <c r="AC2" s="116">
        <f>'[7]Data for charts Ref'!AE17</f>
        <v>5008726.2597033726</v>
      </c>
    </row>
    <row r="3" spans="1:30" ht="24.75" customHeight="1" x14ac:dyDescent="0.25">
      <c r="B3" s="81" t="s">
        <v>113</v>
      </c>
      <c r="C3" s="75">
        <f>'[7]Data for charts Electrification'!E17</f>
        <v>5454827.3366805157</v>
      </c>
      <c r="D3" s="73">
        <f>'[7]Data for charts Electrification'!F17</f>
        <v>5264165.5898658605</v>
      </c>
      <c r="E3" s="73">
        <f>'[7]Data for charts Electrification'!G17</f>
        <v>5215516.4879141171</v>
      </c>
      <c r="F3" s="73">
        <f>'[7]Data for charts Electrification'!H17</f>
        <v>5064241.9564454835</v>
      </c>
      <c r="G3" s="73">
        <f>'[7]Data for charts Electrification'!I17</f>
        <v>4817156.0611631013</v>
      </c>
      <c r="H3" s="73">
        <f>'[7]Data for charts Electrification'!J17</f>
        <v>4605920.6418369394</v>
      </c>
      <c r="I3" s="73">
        <f>'[7]Data for charts Electrification'!K17</f>
        <v>4322219.9806052344</v>
      </c>
      <c r="J3" s="73">
        <f>'[7]Data for charts Electrification'!L17</f>
        <v>4107836.9232157106</v>
      </c>
      <c r="K3" s="73">
        <f>'[7]Data for charts Electrification'!M17</f>
        <v>3797773.6887878729</v>
      </c>
      <c r="L3" s="73">
        <f>'[7]Data for charts Electrification'!N17</f>
        <v>3484140.9159816597</v>
      </c>
      <c r="M3" s="73">
        <f>'[7]Data for charts Electrification'!O17</f>
        <v>3246152.9139621826</v>
      </c>
      <c r="N3" s="73">
        <f>'[7]Data for charts Electrification'!P17</f>
        <v>3015868.0329712098</v>
      </c>
      <c r="O3" s="73">
        <f>'[7]Data for charts Electrification'!Q17</f>
        <v>2823824.1570603391</v>
      </c>
      <c r="P3" s="73">
        <f>'[7]Data for charts Electrification'!R17</f>
        <v>2560429.9045333546</v>
      </c>
      <c r="Q3" s="73">
        <f>'[7]Data for charts Electrification'!S17</f>
        <v>2349375.3939805049</v>
      </c>
      <c r="R3" s="73">
        <f>'[7]Data for charts Electrification'!T17</f>
        <v>2143507.789246452</v>
      </c>
      <c r="S3" s="73">
        <f>'[7]Data for charts Electrification'!U17</f>
        <v>1969407.4416319754</v>
      </c>
      <c r="T3" s="73">
        <f>'[7]Data for charts Electrification'!V17</f>
        <v>1756495.0184972235</v>
      </c>
      <c r="U3" s="73">
        <f>'[7]Data for charts Electrification'!W17</f>
        <v>1574511.1921662127</v>
      </c>
      <c r="V3" s="73">
        <f>'[7]Data for charts Electrification'!X17</f>
        <v>1466843.7754958507</v>
      </c>
      <c r="W3" s="73">
        <f>'[7]Data for charts Electrification'!Y17</f>
        <v>1314486.5812265074</v>
      </c>
      <c r="X3" s="73">
        <f>'[7]Data for charts Electrification'!Z17</f>
        <v>1174335.4789590652</v>
      </c>
      <c r="Y3" s="73">
        <f>'[7]Data for charts Electrification'!AA17</f>
        <v>1083349.6472367756</v>
      </c>
      <c r="Z3" s="73">
        <f>'[7]Data for charts Electrification'!AB17</f>
        <v>1009944.8328364836</v>
      </c>
      <c r="AA3" s="73">
        <f>'[7]Data for charts Electrification'!AC17</f>
        <v>952803.35750562674</v>
      </c>
      <c r="AB3" s="73">
        <f>'[7]Data for charts Electrification'!AD17</f>
        <v>884374.12520050793</v>
      </c>
      <c r="AC3" s="117">
        <f>'[7]Data for charts Electrification'!AE17</f>
        <v>824143.44187889621</v>
      </c>
    </row>
    <row r="4" spans="1:30" ht="24.75" customHeight="1" x14ac:dyDescent="0.25">
      <c r="B4" s="81" t="s">
        <v>92</v>
      </c>
      <c r="C4" s="75">
        <f>'[7]Data for charts Ceiling Price'!E17</f>
        <v>5478296.975317237</v>
      </c>
      <c r="D4" s="73">
        <f>'[7]Data for charts Ceiling Price'!F17</f>
        <v>5351893.2729056263</v>
      </c>
      <c r="E4" s="73">
        <f>'[7]Data for charts Ceiling Price'!G17</f>
        <v>5380628.5511748744</v>
      </c>
      <c r="F4" s="73">
        <f>'[7]Data for charts Ceiling Price'!H17</f>
        <v>5325589.7256967202</v>
      </c>
      <c r="G4" s="73">
        <f>'[7]Data for charts Ceiling Price'!I17</f>
        <v>5195807.2113270704</v>
      </c>
      <c r="H4" s="73">
        <f>'[7]Data for charts Ceiling Price'!J17</f>
        <v>5121030.7684007622</v>
      </c>
      <c r="I4" s="73">
        <f>'[7]Data for charts Ceiling Price'!K17</f>
        <v>4994816.199062313</v>
      </c>
      <c r="J4" s="73">
        <f>'[7]Data for charts Ceiling Price'!L17</f>
        <v>4962255.0184474401</v>
      </c>
      <c r="K4" s="73">
        <f>'[7]Data for charts Ceiling Price'!M17</f>
        <v>4846436.8858564422</v>
      </c>
      <c r="L4" s="73">
        <f>'[7]Data for charts Ceiling Price'!N17</f>
        <v>4736292.2264713859</v>
      </c>
      <c r="M4" s="73">
        <f>'[7]Data for charts Ceiling Price'!O17</f>
        <v>4710439.4686976317</v>
      </c>
      <c r="N4" s="73">
        <f>'[7]Data for charts Ceiling Price'!P17</f>
        <v>4691302.2866059914</v>
      </c>
      <c r="O4" s="73">
        <f>'[7]Data for charts Ceiling Price'!Q17</f>
        <v>4713626.273628681</v>
      </c>
      <c r="P4" s="73">
        <f>'[7]Data for charts Ceiling Price'!R17</f>
        <v>4662257.0575305074</v>
      </c>
      <c r="Q4" s="73">
        <f>'[7]Data for charts Ceiling Price'!S17</f>
        <v>4650752.5680511473</v>
      </c>
      <c r="R4" s="73">
        <f>'[7]Data for charts Ceiling Price'!T17</f>
        <v>4635599.7870203983</v>
      </c>
      <c r="S4" s="73">
        <f>'[7]Data for charts Ceiling Price'!U17</f>
        <v>4646760.905629063</v>
      </c>
      <c r="T4" s="73">
        <f>'[7]Data for charts Ceiling Price'!V17</f>
        <v>4604592.7264419645</v>
      </c>
      <c r="U4" s="73">
        <f>'[7]Data for charts Ceiling Price'!W17</f>
        <v>4567381.9101951411</v>
      </c>
      <c r="V4" s="73">
        <f>'[7]Data for charts Ceiling Price'!X17</f>
        <v>4604001.6837771107</v>
      </c>
      <c r="W4" s="73">
        <f>'[7]Data for charts Ceiling Price'!Y17</f>
        <v>4602656.0799261043</v>
      </c>
      <c r="X4" s="73">
        <f>'[7]Data for charts Ceiling Price'!Z17</f>
        <v>4579370.7677606083</v>
      </c>
      <c r="Y4" s="73">
        <f>'[7]Data for charts Ceiling Price'!AA17</f>
        <v>4588140.9178863373</v>
      </c>
      <c r="Z4" s="73">
        <f>'[7]Data for charts Ceiling Price'!AB17</f>
        <v>4609671.5257117832</v>
      </c>
      <c r="AA4" s="73">
        <f>'[7]Data for charts Ceiling Price'!AC17</f>
        <v>4637160.3700353876</v>
      </c>
      <c r="AB4" s="73">
        <f>'[7]Data for charts Ceiling Price'!AD17</f>
        <v>4643473.053207133</v>
      </c>
      <c r="AC4" s="117">
        <f>'[7]Data for charts Ceiling Price'!AE17</f>
        <v>4649338.5763895689</v>
      </c>
    </row>
    <row r="5" spans="1:30" ht="24.75" customHeight="1" x14ac:dyDescent="0.25">
      <c r="B5" s="81" t="s">
        <v>91</v>
      </c>
      <c r="C5" s="75">
        <f>'[7]Data for charts Floor Price'!E17</f>
        <v>5537450.7393011814</v>
      </c>
      <c r="D5" s="73">
        <f>'[7]Data for charts Floor Price'!F17</f>
        <v>5487572.8919703458</v>
      </c>
      <c r="E5" s="73">
        <f>'[7]Data for charts Floor Price'!G17</f>
        <v>5527477.2211486027</v>
      </c>
      <c r="F5" s="73">
        <f>'[7]Data for charts Floor Price'!H17</f>
        <v>5498047.9985542027</v>
      </c>
      <c r="G5" s="73">
        <f>'[7]Data for charts Floor Price'!I17</f>
        <v>5390261.4135394963</v>
      </c>
      <c r="H5" s="73">
        <f>'[7]Data for charts Floor Price'!J17</f>
        <v>5334102.5182317188</v>
      </c>
      <c r="I5" s="73">
        <f>'[7]Data for charts Floor Price'!K17</f>
        <v>5212157.5843873201</v>
      </c>
      <c r="J5" s="73">
        <f>'[7]Data for charts Floor Price'!L17</f>
        <v>5197123.5869733915</v>
      </c>
      <c r="K5" s="73">
        <f>'[7]Data for charts Floor Price'!M17</f>
        <v>5085717.4118923042</v>
      </c>
      <c r="L5" s="73">
        <f>'[7]Data for charts Floor Price'!N17</f>
        <v>4990460.3354174243</v>
      </c>
      <c r="M5" s="73">
        <f>'[7]Data for charts Floor Price'!O17</f>
        <v>4967849.7915739017</v>
      </c>
      <c r="N5" s="73">
        <f>'[7]Data for charts Floor Price'!P17</f>
        <v>4955737.7532332307</v>
      </c>
      <c r="O5" s="73">
        <f>'[7]Data for charts Floor Price'!Q17</f>
        <v>4975642.928298803</v>
      </c>
      <c r="P5" s="73">
        <f>'[7]Data for charts Floor Price'!R17</f>
        <v>4932515.877111488</v>
      </c>
      <c r="Q5" s="73">
        <f>'[7]Data for charts Floor Price'!S17</f>
        <v>4919385.2218285808</v>
      </c>
      <c r="R5" s="73">
        <f>'[7]Data for charts Floor Price'!T17</f>
        <v>4913144.3942999281</v>
      </c>
      <c r="S5" s="73">
        <f>'[7]Data for charts Floor Price'!U17</f>
        <v>4923220.6457344713</v>
      </c>
      <c r="T5" s="73">
        <f>'[7]Data for charts Floor Price'!V17</f>
        <v>4890439.7364757061</v>
      </c>
      <c r="U5" s="73">
        <f>'[7]Data for charts Floor Price'!W17</f>
        <v>4852055.3527900586</v>
      </c>
      <c r="V5" s="73">
        <f>'[7]Data for charts Floor Price'!X17</f>
        <v>4892741.4257315444</v>
      </c>
      <c r="W5" s="73">
        <f>'[7]Data for charts Floor Price'!Y17</f>
        <v>4896051.2816240368</v>
      </c>
      <c r="X5" s="73">
        <f>'[7]Data for charts Floor Price'!Z17</f>
        <v>4873763.6160373064</v>
      </c>
      <c r="Y5" s="73">
        <f>'[7]Data for charts Floor Price'!AA17</f>
        <v>4884227.781904689</v>
      </c>
      <c r="Z5" s="73">
        <f>'[7]Data for charts Floor Price'!AB17</f>
        <v>4892366.1406868491</v>
      </c>
      <c r="AA5" s="73">
        <f>'[7]Data for charts Floor Price'!AC17</f>
        <v>4923240.9302732898</v>
      </c>
      <c r="AB5" s="73">
        <f>'[7]Data for charts Floor Price'!AD17</f>
        <v>4923168.6437012786</v>
      </c>
      <c r="AC5" s="117">
        <f>'[7]Data for charts Floor Price'!AE17</f>
        <v>4933769.4995458275</v>
      </c>
    </row>
    <row r="6" spans="1:30" ht="24.75" customHeight="1" x14ac:dyDescent="0.25">
      <c r="B6" s="81" t="s">
        <v>126</v>
      </c>
      <c r="C6" s="75">
        <f>'[7]Data for charts Limited Emissio'!E17</f>
        <v>5466726.7382420199</v>
      </c>
      <c r="D6" s="73">
        <f>'[7]Data for charts Limited Emissio'!F17</f>
        <v>5299182.4442356098</v>
      </c>
      <c r="E6" s="73">
        <f>'[7]Data for charts Limited Emissio'!G17</f>
        <v>5286890.1117548235</v>
      </c>
      <c r="F6" s="73">
        <f>'[7]Data for charts Limited Emissio'!H17</f>
        <v>5183043.87869462</v>
      </c>
      <c r="G6" s="73">
        <f>'[7]Data for charts Limited Emissio'!I17</f>
        <v>4996543.2837441787</v>
      </c>
      <c r="H6" s="73">
        <f>'[7]Data for charts Limited Emissio'!J17</f>
        <v>4856667.4611978792</v>
      </c>
      <c r="I6" s="73">
        <f>'[7]Data for charts Limited Emissio'!K17</f>
        <v>4657500.126842333</v>
      </c>
      <c r="J6" s="73">
        <f>'[7]Data for charts Limited Emissio'!L17</f>
        <v>4541235.4379832093</v>
      </c>
      <c r="K6" s="73">
        <f>'[7]Data for charts Limited Emissio'!M17</f>
        <v>4335155.4487471096</v>
      </c>
      <c r="L6" s="73">
        <f>'[7]Data for charts Limited Emissio'!N17</f>
        <v>4132824.6999929883</v>
      </c>
      <c r="M6" s="73">
        <f>'[7]Data for charts Limited Emissio'!O17</f>
        <v>4022579.740694168</v>
      </c>
      <c r="N6" s="73">
        <f>'[7]Data for charts Limited Emissio'!P17</f>
        <v>3916401.6793292211</v>
      </c>
      <c r="O6" s="73">
        <f>'[7]Data for charts Limited Emissio'!Q17</f>
        <v>3851115.6021779375</v>
      </c>
      <c r="P6" s="73">
        <f>'[7]Data for charts Limited Emissio'!R17</f>
        <v>3710303.7299163248</v>
      </c>
      <c r="Q6" s="73">
        <f>'[7]Data for charts Limited Emissio'!S17</f>
        <v>3614623.6163206389</v>
      </c>
      <c r="R6" s="73">
        <f>'[7]Data for charts Limited Emissio'!T17</f>
        <v>3512648.8406279711</v>
      </c>
      <c r="S6" s="73">
        <f>'[7]Data for charts Limited Emissio'!U17</f>
        <v>3434465.0371715566</v>
      </c>
      <c r="T6" s="73">
        <f>'[7]Data for charts Limited Emissio'!V17</f>
        <v>3304351.7519194745</v>
      </c>
      <c r="U6" s="73">
        <f>'[7]Data for charts Limited Emissio'!W17</f>
        <v>3188609.1524617998</v>
      </c>
      <c r="V6" s="73">
        <f>'[7]Data for charts Limited Emissio'!X17</f>
        <v>3151018.1304856967</v>
      </c>
      <c r="W6" s="73">
        <f>'[7]Data for charts Limited Emissio'!Y17</f>
        <v>3054599.2095630094</v>
      </c>
      <c r="X6" s="73">
        <f>'[7]Data for charts Limited Emissio'!Z17</f>
        <v>2955242.0890168492</v>
      </c>
      <c r="Y6" s="73">
        <f>'[7]Data for charts Limited Emissio'!AA17</f>
        <v>2898344.5358694717</v>
      </c>
      <c r="Z6" s="73">
        <f>'[7]Data for charts Limited Emissio'!AB17</f>
        <v>2851942.8974437201</v>
      </c>
      <c r="AA6" s="73">
        <f>'[7]Data for charts Limited Emissio'!AC17</f>
        <v>2816092.1716575222</v>
      </c>
      <c r="AB6" s="73">
        <f>'[7]Data for charts Limited Emissio'!AD17</f>
        <v>2762723.4876854168</v>
      </c>
      <c r="AC6" s="117">
        <f>'[7]Data for charts Limited Emissio'!AE17</f>
        <v>2714110.5297746034</v>
      </c>
    </row>
    <row r="7" spans="1:30" ht="24.75" customHeight="1" x14ac:dyDescent="0.25">
      <c r="B7" s="81" t="s">
        <v>124</v>
      </c>
      <c r="C7" s="75">
        <f>'[7]Data for charts RNG NA'!E17</f>
        <v>5535516.7227719398</v>
      </c>
      <c r="D7" s="73">
        <f>'[7]Data for charts RNG NA'!F17</f>
        <v>5469457.9692924181</v>
      </c>
      <c r="E7" s="73">
        <f>'[7]Data for charts RNG NA'!G17</f>
        <v>5507656.3663181923</v>
      </c>
      <c r="F7" s="73">
        <f>'[7]Data for charts RNG NA'!H17</f>
        <v>5476469.3211864037</v>
      </c>
      <c r="G7" s="73">
        <f>'[7]Data for charts RNG NA'!I17</f>
        <v>5366872.3409467451</v>
      </c>
      <c r="H7" s="73">
        <f>'[7]Data for charts RNG NA'!J17</f>
        <v>5303630.4122784724</v>
      </c>
      <c r="I7" s="73">
        <f>'[7]Data for charts RNG NA'!K17</f>
        <v>5179830.7143975701</v>
      </c>
      <c r="J7" s="73">
        <f>'[7]Data for charts RNG NA'!L17</f>
        <v>5162881.8795137126</v>
      </c>
      <c r="K7" s="73">
        <f>'[7]Data for charts RNG NA'!M17</f>
        <v>5049570.7272837078</v>
      </c>
      <c r="L7" s="73">
        <f>'[7]Data for charts RNG NA'!N17</f>
        <v>4947197.7473156266</v>
      </c>
      <c r="M7" s="73">
        <f>'[7]Data for charts RNG NA'!O17</f>
        <v>4923404.4637828907</v>
      </c>
      <c r="N7" s="73">
        <f>'[7]Data for charts RNG NA'!P17</f>
        <v>4910982.049982979</v>
      </c>
      <c r="O7" s="73">
        <f>'[7]Data for charts RNG NA'!Q17</f>
        <v>4930585.33307161</v>
      </c>
      <c r="P7" s="73">
        <f>'[7]Data for charts RNG NA'!R17</f>
        <v>4881859.3070799094</v>
      </c>
      <c r="Q7" s="73">
        <f>'[7]Data for charts RNG NA'!S17</f>
        <v>4868337.7320823213</v>
      </c>
      <c r="R7" s="73">
        <f>'[7]Data for charts RNG NA'!T17</f>
        <v>4861714.6230065441</v>
      </c>
      <c r="S7" s="73">
        <f>'[7]Data for charts RNG NA'!U17</f>
        <v>4293956.6095255231</v>
      </c>
      <c r="T7" s="73">
        <f>'[7]Data for charts RNG NA'!V17</f>
        <v>4203126.3225155063</v>
      </c>
      <c r="U7" s="73">
        <f>'[7]Data for charts RNG NA'!W17</f>
        <v>4164532.1957225855</v>
      </c>
      <c r="V7" s="73">
        <f>'[7]Data for charts RNG NA'!X17</f>
        <v>4205007.3102112701</v>
      </c>
      <c r="W7" s="73">
        <f>'[7]Data for charts RNG NA'!Y17</f>
        <v>4208085.7634350052</v>
      </c>
      <c r="X7" s="73">
        <f>'[7]Data for charts RNG NA'!Z17</f>
        <v>4180375.4158040825</v>
      </c>
      <c r="Y7" s="73">
        <f>'[7]Data for charts RNG NA'!AA17</f>
        <v>4190690.4180952748</v>
      </c>
      <c r="Z7" s="73">
        <f>'[7]Data for charts RNG NA'!AB17</f>
        <v>4198686.1592652882</v>
      </c>
      <c r="AA7" s="73">
        <f>'[7]Data for charts RNG NA'!AC17</f>
        <v>4229428.0835921224</v>
      </c>
      <c r="AB7" s="73">
        <f>'[7]Data for charts RNG NA'!AD17</f>
        <v>4223804.3902156893</v>
      </c>
      <c r="AC7" s="117">
        <f>'[7]Data for charts RNG NA'!AE17</f>
        <v>4233939.8634850401</v>
      </c>
    </row>
    <row r="8" spans="1:30" ht="24.75" customHeight="1" x14ac:dyDescent="0.25">
      <c r="B8" s="81" t="s">
        <v>151</v>
      </c>
      <c r="C8" s="75">
        <f>'[7]Data for charts HHP Policy'!E17</f>
        <v>5523526.3702548621</v>
      </c>
      <c r="D8" s="73">
        <f>'[7]Data for charts HHP Policy'!F17</f>
        <v>5419206.6329244226</v>
      </c>
      <c r="E8" s="73">
        <f>'[7]Data for charts HHP Policy'!G17</f>
        <v>5405279.1456056442</v>
      </c>
      <c r="F8" s="73">
        <f>'[7]Data for charts HHP Policy'!H17</f>
        <v>5304216.9431531718</v>
      </c>
      <c r="G8" s="73">
        <f>'[7]Data for charts HHP Policy'!I17</f>
        <v>5104750.8938837992</v>
      </c>
      <c r="H8" s="73">
        <f>'[7]Data for charts HHP Policy'!J17</f>
        <v>4931190.0172935165</v>
      </c>
      <c r="I8" s="73">
        <f>'[7]Data for charts HHP Policy'!K17</f>
        <v>4676761.5205362272</v>
      </c>
      <c r="J8" s="73">
        <f>'[7]Data for charts HHP Policy'!L17</f>
        <v>4504069.0062523726</v>
      </c>
      <c r="K8" s="73">
        <f>'[7]Data for charts HHP Policy'!M17</f>
        <v>4219956.4044911312</v>
      </c>
      <c r="L8" s="73">
        <f>'[7]Data for charts HHP Policy'!N17</f>
        <v>3936890.0496837804</v>
      </c>
      <c r="M8" s="73">
        <f>'[7]Data for charts HHP Policy'!O17</f>
        <v>3717082.3416340118</v>
      </c>
      <c r="N8" s="73">
        <f>'[7]Data for charts HHP Policy'!P17</f>
        <v>3496134.4924328597</v>
      </c>
      <c r="O8" s="73">
        <f>'[7]Data for charts HHP Policy'!Q17</f>
        <v>3305309.4646755643</v>
      </c>
      <c r="P8" s="73">
        <f>'[7]Data for charts HHP Policy'!R17</f>
        <v>3050990.8729676344</v>
      </c>
      <c r="Q8" s="73">
        <f>'[7]Data for charts HHP Policy'!S17</f>
        <v>2853468.3338256823</v>
      </c>
      <c r="R8" s="73">
        <f>'[7]Data for charts HHP Policy'!T17</f>
        <v>2668966.103646717</v>
      </c>
      <c r="S8" s="73">
        <f>'[7]Data for charts HHP Policy'!U17</f>
        <v>2502273.3849402452</v>
      </c>
      <c r="T8" s="73">
        <f>'[7]Data for charts HHP Policy'!V17</f>
        <v>2294736.448790852</v>
      </c>
      <c r="U8" s="73">
        <f>'[7]Data for charts HHP Policy'!W17</f>
        <v>2103955.0550669851</v>
      </c>
      <c r="V8" s="73">
        <f>'[7]Data for charts HHP Policy'!X17</f>
        <v>2005642.7782405599</v>
      </c>
      <c r="W8" s="73">
        <f>'[7]Data for charts HHP Policy'!Y17</f>
        <v>1853749.1664273383</v>
      </c>
      <c r="X8" s="73">
        <f>'[7]Data for charts HHP Policy'!Z17</f>
        <v>1705469.3655818969</v>
      </c>
      <c r="Y8" s="73">
        <f>'[7]Data for charts HHP Policy'!AA17</f>
        <v>1615339.8706051779</v>
      </c>
      <c r="Z8" s="73">
        <f>'[7]Data for charts HHP Policy'!AB17</f>
        <v>1524175.3915776375</v>
      </c>
      <c r="AA8" s="73">
        <f>'[7]Data for charts HHP Policy'!AC17</f>
        <v>1465856.5140211363</v>
      </c>
      <c r="AB8" s="73">
        <f>'[7]Data for charts HHP Policy'!AD17</f>
        <v>1378966.2949087978</v>
      </c>
      <c r="AC8" s="117">
        <f>'[7]Data for charts HHP Policy'!AE17</f>
        <v>1318023.279655739</v>
      </c>
    </row>
    <row r="9" spans="1:30" ht="24.75" customHeight="1" x14ac:dyDescent="0.25">
      <c r="B9" s="81" t="s">
        <v>179</v>
      </c>
      <c r="C9" s="75">
        <f>'[7]Data for charts Zero Growth'!E17</f>
        <v>5536239.2632307122</v>
      </c>
      <c r="D9" s="73">
        <f>'[7]Data for charts Zero Growth'!F17</f>
        <v>5471919.5448849602</v>
      </c>
      <c r="E9" s="73">
        <f>'[7]Data for charts Zero Growth'!G17</f>
        <v>5511962.0442860378</v>
      </c>
      <c r="F9" s="73">
        <f>'[7]Data for charts Zero Growth'!H17</f>
        <v>5450311.8227046253</v>
      </c>
      <c r="G9" s="73">
        <f>'[7]Data for charts Zero Growth'!I17</f>
        <v>5300830.8180853408</v>
      </c>
      <c r="H9" s="73">
        <f>'[7]Data for charts Zero Growth'!J17</f>
        <v>5198511.7005605521</v>
      </c>
      <c r="I9" s="73">
        <f>'[7]Data for charts Zero Growth'!K17</f>
        <v>5036073.7463409407</v>
      </c>
      <c r="J9" s="73">
        <f>'[7]Data for charts Zero Growth'!L17</f>
        <v>4981398.8771348316</v>
      </c>
      <c r="K9" s="73">
        <f>'[7]Data for charts Zero Growth'!M17</f>
        <v>4830463.9531076616</v>
      </c>
      <c r="L9" s="73">
        <f>'[7]Data for charts Zero Growth'!N17</f>
        <v>4693957.0235427506</v>
      </c>
      <c r="M9" s="73">
        <f>'[7]Data for charts Zero Growth'!O17</f>
        <v>4634267.8041202063</v>
      </c>
      <c r="N9" s="73">
        <f>'[7]Data for charts Zero Growth'!P17</f>
        <v>4586588.5869457591</v>
      </c>
      <c r="O9" s="73">
        <f>'[7]Data for charts Zero Growth'!Q17</f>
        <v>4569602.530167927</v>
      </c>
      <c r="P9" s="73">
        <f>'[7]Data for charts Zero Growth'!R17</f>
        <v>4495577.6898711016</v>
      </c>
      <c r="Q9" s="73">
        <f>'[7]Data for charts Zero Growth'!S17</f>
        <v>4461061.5546559887</v>
      </c>
      <c r="R9" s="73">
        <f>'[7]Data for charts Zero Growth'!T17</f>
        <v>4431560.4986559022</v>
      </c>
      <c r="S9" s="73">
        <f>'[7]Data for charts Zero Growth'!U17</f>
        <v>4415807.6688800119</v>
      </c>
      <c r="T9" s="73">
        <f>'[7]Data for charts Zero Growth'!V17</f>
        <v>4354799.4096012749</v>
      </c>
      <c r="U9" s="73">
        <f>'[7]Data for charts Zero Growth'!W17</f>
        <v>4293800.7788107423</v>
      </c>
      <c r="V9" s="73">
        <f>'[7]Data for charts Zero Growth'!X17</f>
        <v>4300627.7859812211</v>
      </c>
      <c r="W9" s="73">
        <f>'[7]Data for charts Zero Growth'!Y17</f>
        <v>4278249.7465722999</v>
      </c>
      <c r="X9" s="73">
        <f>'[7]Data for charts Zero Growth'!Z17</f>
        <v>4223612.8770753853</v>
      </c>
      <c r="Y9" s="73">
        <f>'[7]Data for charts Zero Growth'!AA17</f>
        <v>4202562.7939784871</v>
      </c>
      <c r="Z9" s="73">
        <f>'[7]Data for charts Zero Growth'!AB17</f>
        <v>4180122.5967563633</v>
      </c>
      <c r="AA9" s="73">
        <f>'[7]Data for charts Zero Growth'!AC17</f>
        <v>4178072.2731527984</v>
      </c>
      <c r="AB9" s="73">
        <f>'[7]Data for charts Zero Growth'!AD17</f>
        <v>4144636.1358416565</v>
      </c>
      <c r="AC9" s="117">
        <f>'[7]Data for charts Zero Growth'!AE17</f>
        <v>4127024.5871187905</v>
      </c>
    </row>
    <row r="10" spans="1:30" ht="24.75" customHeight="1" x14ac:dyDescent="0.25">
      <c r="B10" s="81" t="s">
        <v>180</v>
      </c>
      <c r="C10" s="75">
        <f>'[7]Data for charts High Price'!E17</f>
        <v>5535439.815659578</v>
      </c>
      <c r="D10" s="73">
        <f>'[7]Data for charts High Price'!F17</f>
        <v>5439735.1276807738</v>
      </c>
      <c r="E10" s="73">
        <f>'[7]Data for charts High Price'!G17</f>
        <v>5477639.0509507097</v>
      </c>
      <c r="F10" s="73">
        <f>'[7]Data for charts High Price'!H17</f>
        <v>5438078.4721112875</v>
      </c>
      <c r="G10" s="73">
        <f>'[7]Data for charts High Price'!I17</f>
        <v>5314601.6241131192</v>
      </c>
      <c r="H10" s="73">
        <f>'[7]Data for charts High Price'!J17</f>
        <v>5250085.5823082123</v>
      </c>
      <c r="I10" s="73">
        <f>'[7]Data for charts High Price'!K17</f>
        <v>5124966.3677769415</v>
      </c>
      <c r="J10" s="73">
        <f>'[7]Data for charts High Price'!L17</f>
        <v>5106652.3894584421</v>
      </c>
      <c r="K10" s="73">
        <f>'[7]Data for charts High Price'!M17</f>
        <v>4991984.1303513991</v>
      </c>
      <c r="L10" s="73">
        <f>'[7]Data for charts High Price'!N17</f>
        <v>4888262.6253614789</v>
      </c>
      <c r="M10" s="73">
        <f>'[7]Data for charts High Price'!O17</f>
        <v>4863142.3820536258</v>
      </c>
      <c r="N10" s="73">
        <f>'[7]Data for charts High Price'!P17</f>
        <v>4849440.2124224426</v>
      </c>
      <c r="O10" s="73">
        <f>'[7]Data for charts High Price'!Q17</f>
        <v>4867766.718462077</v>
      </c>
      <c r="P10" s="73">
        <f>'[7]Data for charts High Price'!R17</f>
        <v>4817713.0875876974</v>
      </c>
      <c r="Q10" s="73">
        <f>'[7]Data for charts High Price'!S17</f>
        <v>4802866.3547434518</v>
      </c>
      <c r="R10" s="73">
        <f>'[7]Data for charts High Price'!T17</f>
        <v>4794869.0666969819</v>
      </c>
      <c r="S10" s="73">
        <f>'[7]Data for charts High Price'!U17</f>
        <v>4803208.9611827154</v>
      </c>
      <c r="T10" s="73">
        <f>'[7]Data for charts High Price'!V17</f>
        <v>4763455.5263555562</v>
      </c>
      <c r="U10" s="73">
        <f>'[7]Data for charts High Price'!W17</f>
        <v>4723391.2619992113</v>
      </c>
      <c r="V10" s="73">
        <f>'[7]Data for charts High Price'!X17</f>
        <v>4762398.8166323248</v>
      </c>
      <c r="W10" s="73">
        <f>'[7]Data for charts High Price'!Y17</f>
        <v>4763966.164656492</v>
      </c>
      <c r="X10" s="73">
        <f>'[7]Data for charts High Price'!Z17</f>
        <v>4743551.6197799426</v>
      </c>
      <c r="Y10" s="73">
        <f>'[7]Data for charts High Price'!AA17</f>
        <v>4760427.4862797242</v>
      </c>
      <c r="Z10" s="73">
        <f>'[7]Data for charts High Price'!AB17</f>
        <v>4774301.6475719353</v>
      </c>
      <c r="AA10" s="73">
        <f>'[7]Data for charts High Price'!AC17</f>
        <v>4810397.0316518843</v>
      </c>
      <c r="AB10" s="73">
        <f>'[7]Data for charts High Price'!AD17</f>
        <v>4809549.3628210565</v>
      </c>
      <c r="AC10" s="117">
        <f>'[7]Data for charts High Price'!AE17</f>
        <v>4823988.420241964</v>
      </c>
    </row>
    <row r="11" spans="1:30" ht="24.6" customHeight="1" x14ac:dyDescent="0.25">
      <c r="B11" s="82" t="s">
        <v>304</v>
      </c>
      <c r="C11" s="75">
        <v>4971392.4031451121</v>
      </c>
      <c r="D11" s="73">
        <v>4566744.1842844635</v>
      </c>
      <c r="E11" s="73">
        <v>4162095.9654238145</v>
      </c>
      <c r="F11" s="73">
        <v>3757447.7465631659</v>
      </c>
      <c r="G11" s="73">
        <v>3352799.5277025173</v>
      </c>
      <c r="H11" s="73">
        <v>2948151.3088418688</v>
      </c>
      <c r="I11" s="73">
        <v>2543503.0899812202</v>
      </c>
      <c r="J11" s="73">
        <v>2439450.6908456245</v>
      </c>
      <c r="K11" s="73">
        <v>2335398.2917100289</v>
      </c>
      <c r="L11" s="73">
        <v>2231345.8925744337</v>
      </c>
      <c r="M11" s="73">
        <v>2127293.493438838</v>
      </c>
      <c r="N11" s="73">
        <v>2023241.0943032426</v>
      </c>
      <c r="O11" s="73">
        <v>1919188.6951676474</v>
      </c>
      <c r="P11" s="73">
        <v>1815136.296032052</v>
      </c>
      <c r="Q11" s="73">
        <v>1711083.8968964568</v>
      </c>
      <c r="R11" s="73">
        <v>1607031.4977608614</v>
      </c>
      <c r="S11" s="73">
        <v>1502979.0986252662</v>
      </c>
      <c r="T11" s="73">
        <v>1398926.699489671</v>
      </c>
      <c r="U11" s="73">
        <v>1294874.3003540756</v>
      </c>
      <c r="V11" s="73">
        <v>1144576.3904915492</v>
      </c>
      <c r="W11" s="73">
        <v>994278.48062902247</v>
      </c>
      <c r="X11" s="73">
        <v>843980.57076649577</v>
      </c>
      <c r="Y11" s="73">
        <v>693682.66090396908</v>
      </c>
      <c r="Z11" s="73">
        <v>543384.75104144251</v>
      </c>
      <c r="AA11" s="73">
        <v>393086.84117891581</v>
      </c>
      <c r="AB11" s="73">
        <v>242788.93131638912</v>
      </c>
      <c r="AC11" s="117">
        <v>92491.021453862457</v>
      </c>
    </row>
    <row r="12" spans="1:30" ht="24.6" customHeight="1" x14ac:dyDescent="0.25">
      <c r="B12" s="82" t="s">
        <v>182</v>
      </c>
      <c r="C12" s="75">
        <v>5639040.2782938769</v>
      </c>
      <c r="D12" s="73">
        <v>5631456.3704203824</v>
      </c>
      <c r="E12" s="73">
        <v>5723261.054860495</v>
      </c>
      <c r="F12" s="73">
        <v>5750626.1876544086</v>
      </c>
      <c r="G12" s="73">
        <v>5788211.2421125192</v>
      </c>
      <c r="H12" s="73">
        <v>5798021.1159447031</v>
      </c>
      <c r="I12" s="73">
        <v>5836843.8930448443</v>
      </c>
      <c r="J12" s="73">
        <v>5880558.0174015006</v>
      </c>
      <c r="K12" s="73">
        <v>5933578.1145098247</v>
      </c>
      <c r="L12" s="73">
        <v>5914995.3455424048</v>
      </c>
      <c r="M12" s="73">
        <v>5938638.4525681697</v>
      </c>
      <c r="N12" s="73">
        <v>5954073.220591018</v>
      </c>
      <c r="O12" s="73">
        <v>6001429.1973942462</v>
      </c>
      <c r="P12" s="73">
        <v>5990979.4425060414</v>
      </c>
      <c r="Q12" s="73">
        <v>6015635.8247765368</v>
      </c>
      <c r="R12" s="73">
        <v>6046108.2402107744</v>
      </c>
      <c r="S12" s="73">
        <v>6086955.8412518306</v>
      </c>
      <c r="T12" s="73">
        <v>6081405.5632785866</v>
      </c>
      <c r="U12" s="73">
        <v>6064545.4700621711</v>
      </c>
      <c r="V12" s="73">
        <v>6127186.7762489766</v>
      </c>
      <c r="W12" s="73">
        <v>6158252.7675951691</v>
      </c>
      <c r="X12" s="73">
        <v>6163122.6336440109</v>
      </c>
      <c r="Y12" s="73">
        <v>6197699.9214453753</v>
      </c>
      <c r="Z12" s="73">
        <v>6228837.4590591257</v>
      </c>
      <c r="AA12" s="73">
        <v>6279465.4069425128</v>
      </c>
      <c r="AB12" s="73">
        <v>6296833.9040538017</v>
      </c>
      <c r="AC12" s="117">
        <v>6323367.9551835805</v>
      </c>
    </row>
    <row r="13" spans="1:30" ht="24.6" customHeight="1" thickBot="1" x14ac:dyDescent="0.3">
      <c r="B13" s="83" t="s">
        <v>142</v>
      </c>
      <c r="C13" s="118">
        <f>C9</f>
        <v>5536239.2632307122</v>
      </c>
      <c r="D13" s="119">
        <f t="shared" ref="D13:AC13" si="0">D9</f>
        <v>5471919.5448849602</v>
      </c>
      <c r="E13" s="119">
        <f t="shared" si="0"/>
        <v>5511962.0442860378</v>
      </c>
      <c r="F13" s="119">
        <f t="shared" si="0"/>
        <v>5450311.8227046253</v>
      </c>
      <c r="G13" s="119">
        <f t="shared" si="0"/>
        <v>5300830.8180853408</v>
      </c>
      <c r="H13" s="119">
        <f t="shared" si="0"/>
        <v>5198511.7005605521</v>
      </c>
      <c r="I13" s="119">
        <f t="shared" si="0"/>
        <v>5036073.7463409407</v>
      </c>
      <c r="J13" s="119">
        <f t="shared" si="0"/>
        <v>4981398.8771348316</v>
      </c>
      <c r="K13" s="119">
        <f t="shared" si="0"/>
        <v>4830463.9531076616</v>
      </c>
      <c r="L13" s="119">
        <f t="shared" si="0"/>
        <v>4693957.0235427506</v>
      </c>
      <c r="M13" s="119">
        <f t="shared" si="0"/>
        <v>4634267.8041202063</v>
      </c>
      <c r="N13" s="119">
        <f t="shared" si="0"/>
        <v>4586588.5869457591</v>
      </c>
      <c r="O13" s="119">
        <f t="shared" si="0"/>
        <v>4569602.530167927</v>
      </c>
      <c r="P13" s="119">
        <f t="shared" si="0"/>
        <v>4495577.6898711016</v>
      </c>
      <c r="Q13" s="119">
        <f t="shared" si="0"/>
        <v>4461061.5546559887</v>
      </c>
      <c r="R13" s="119">
        <f t="shared" si="0"/>
        <v>4431560.4986559022</v>
      </c>
      <c r="S13" s="119">
        <f t="shared" si="0"/>
        <v>4415807.6688800119</v>
      </c>
      <c r="T13" s="119">
        <f t="shared" si="0"/>
        <v>4354799.4096012749</v>
      </c>
      <c r="U13" s="119">
        <f t="shared" si="0"/>
        <v>4293800.7788107423</v>
      </c>
      <c r="V13" s="119">
        <f t="shared" si="0"/>
        <v>4300627.7859812211</v>
      </c>
      <c r="W13" s="119">
        <f t="shared" si="0"/>
        <v>4278249.7465722999</v>
      </c>
      <c r="X13" s="119">
        <f t="shared" si="0"/>
        <v>4223612.8770753853</v>
      </c>
      <c r="Y13" s="119">
        <f t="shared" si="0"/>
        <v>4202562.7939784871</v>
      </c>
      <c r="Z13" s="119">
        <f t="shared" si="0"/>
        <v>4180122.5967563633</v>
      </c>
      <c r="AA13" s="119">
        <f t="shared" si="0"/>
        <v>4178072.2731527984</v>
      </c>
      <c r="AB13" s="119">
        <f t="shared" si="0"/>
        <v>4144636.1358416565</v>
      </c>
      <c r="AC13" s="120">
        <f t="shared" si="0"/>
        <v>4127024.5871187905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O101"/>
  <sheetViews>
    <sheetView zoomScale="90" zoomScaleNormal="90" zoomScaleSheetLayoutView="90" workbookViewId="0">
      <pane xSplit="3" ySplit="7" topLeftCell="D8" activePane="bottomRight" state="frozen"/>
      <selection activeCell="Q37" sqref="Q37"/>
      <selection pane="topRight" activeCell="Q37" sqref="Q37"/>
      <selection pane="bottomLeft" activeCell="Q37" sqref="Q37"/>
      <selection pane="bottomRight" activeCell="C18" sqref="C18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19" width="13.140625" style="84" customWidth="1"/>
    <col min="20" max="21" width="12.42578125" style="84" customWidth="1"/>
    <col min="22" max="22" width="1.140625" style="84" customWidth="1"/>
    <col min="23" max="23" width="1" style="84" customWidth="1"/>
    <col min="24" max="24" width="10" style="84" customWidth="1"/>
    <col min="25" max="25" width="15.140625" style="57" customWidth="1"/>
    <col min="26" max="30" width="13.7109375" style="84" customWidth="1"/>
    <col min="31" max="31" width="13.28515625" style="84" customWidth="1"/>
    <col min="32" max="37" width="13.7109375" style="84" customWidth="1"/>
    <col min="38" max="47" width="10.42578125" style="84" customWidth="1"/>
    <col min="48" max="48" width="9.42578125" style="84" customWidth="1"/>
    <col min="49" max="49" width="9.7109375" style="84" customWidth="1"/>
    <col min="50" max="51" width="11.42578125" style="84" customWidth="1"/>
    <col min="52" max="52" width="11.42578125" style="200" customWidth="1"/>
    <col min="53" max="53" width="10.85546875" style="84" customWidth="1"/>
    <col min="54" max="54" width="9.7109375" style="84" customWidth="1"/>
    <col min="55" max="55" width="10.42578125" style="84" customWidth="1"/>
    <col min="56" max="56" width="10.28515625" style="84" customWidth="1"/>
    <col min="57" max="57" width="9.28515625" style="84" customWidth="1"/>
    <col min="58" max="59" width="14.28515625" style="84" customWidth="1"/>
    <col min="60" max="60" width="11.5703125" style="172" bestFit="1" customWidth="1"/>
    <col min="61" max="61" width="13.42578125" style="84" customWidth="1"/>
    <col min="62" max="62" width="10.5703125" style="84" customWidth="1"/>
    <col min="63" max="63" width="12.5703125" style="129" customWidth="1"/>
    <col min="64" max="64" width="11.5703125" style="84" customWidth="1"/>
    <col min="65" max="65" width="8.7109375" style="84"/>
    <col min="66" max="66" width="10.5703125" style="84" customWidth="1"/>
    <col min="67" max="16384" width="8.7109375" style="84"/>
  </cols>
  <sheetData>
    <row r="1" spans="1:63" ht="15.75" thickBot="1" x14ac:dyDescent="0.3">
      <c r="D1" s="1" t="s">
        <v>0</v>
      </c>
      <c r="E1" s="2"/>
      <c r="F1" s="2"/>
      <c r="G1" s="2"/>
      <c r="H1" s="2"/>
      <c r="I1" s="2"/>
      <c r="J1" s="3"/>
      <c r="Z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3"/>
      <c r="BA1" s="2"/>
      <c r="BB1" s="2"/>
      <c r="BC1" s="3"/>
    </row>
    <row r="2" spans="1:63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87"/>
      <c r="AV2" s="4"/>
      <c r="AW2" s="4"/>
      <c r="AX2" s="4"/>
      <c r="AY2" s="4"/>
      <c r="AZ2" s="198"/>
      <c r="BA2" s="4"/>
    </row>
    <row r="3" spans="1:63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88"/>
      <c r="AV3" s="110"/>
      <c r="AW3" s="110"/>
      <c r="AX3" s="110"/>
      <c r="AY3" s="110"/>
      <c r="AZ3" s="199"/>
      <c r="BA3" s="110"/>
    </row>
    <row r="4" spans="1:63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88"/>
      <c r="AV4" s="110"/>
      <c r="AW4" s="133"/>
      <c r="AX4" s="110"/>
      <c r="AY4" s="110"/>
      <c r="AZ4" s="199"/>
      <c r="BA4" s="110"/>
      <c r="BD4" s="133"/>
    </row>
    <row r="5" spans="1:63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416"/>
      <c r="V5" s="134"/>
      <c r="Z5" s="133"/>
      <c r="AA5" s="6"/>
      <c r="AB5" s="137"/>
      <c r="AC5" s="137"/>
      <c r="AD5" s="138"/>
      <c r="AE5" s="137"/>
      <c r="AF5" s="137"/>
      <c r="AG5" s="137"/>
      <c r="AH5" s="137"/>
      <c r="AI5" s="137"/>
      <c r="AJ5" s="137"/>
      <c r="AK5" s="137"/>
      <c r="AL5" s="21" t="s">
        <v>60</v>
      </c>
      <c r="AM5" s="21" t="s">
        <v>57</v>
      </c>
      <c r="AN5" s="21" t="s">
        <v>58</v>
      </c>
      <c r="AO5" s="21" t="s">
        <v>59</v>
      </c>
      <c r="AP5" s="21" t="s">
        <v>77</v>
      </c>
      <c r="AQ5" s="21" t="s">
        <v>62</v>
      </c>
      <c r="AR5" s="21" t="s">
        <v>61</v>
      </c>
      <c r="AS5" s="21" t="s">
        <v>78</v>
      </c>
      <c r="AT5" s="21" t="s">
        <v>63</v>
      </c>
      <c r="AU5" s="35"/>
      <c r="AV5" s="133"/>
      <c r="AX5" s="25"/>
      <c r="AY5" s="25"/>
      <c r="AZ5" s="34"/>
      <c r="BA5" s="25"/>
      <c r="BB5" s="139"/>
      <c r="BC5" s="139"/>
      <c r="BD5" s="133"/>
    </row>
    <row r="6" spans="1:63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84</v>
      </c>
      <c r="T6" s="7" t="s">
        <v>83</v>
      </c>
      <c r="U6" s="9" t="s">
        <v>47</v>
      </c>
      <c r="V6" s="134"/>
      <c r="X6" s="23" t="s">
        <v>3</v>
      </c>
      <c r="Y6" s="23" t="s">
        <v>129</v>
      </c>
      <c r="Z6" s="26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  <c r="AE6" s="28" t="s">
        <v>55</v>
      </c>
      <c r="AF6" s="24" t="s">
        <v>56</v>
      </c>
      <c r="AG6" s="19" t="s">
        <v>72</v>
      </c>
      <c r="AH6" s="19" t="s">
        <v>73</v>
      </c>
      <c r="AI6" s="19" t="s">
        <v>74</v>
      </c>
      <c r="AJ6" s="19" t="s">
        <v>75</v>
      </c>
      <c r="AK6" s="19" t="s">
        <v>9</v>
      </c>
      <c r="AL6" s="19" t="s">
        <v>65</v>
      </c>
      <c r="AM6" s="19" t="s">
        <v>66</v>
      </c>
      <c r="AN6" s="19" t="s">
        <v>67</v>
      </c>
      <c r="AO6" s="19" t="s">
        <v>68</v>
      </c>
      <c r="AP6" s="19" t="s">
        <v>76</v>
      </c>
      <c r="AQ6" s="19" t="s">
        <v>69</v>
      </c>
      <c r="AR6" s="19" t="s">
        <v>70</v>
      </c>
      <c r="AS6" s="19" t="s">
        <v>79</v>
      </c>
      <c r="AT6" s="19" t="s">
        <v>71</v>
      </c>
      <c r="AU6" s="45" t="s">
        <v>128</v>
      </c>
      <c r="AV6" s="20" t="s">
        <v>81</v>
      </c>
      <c r="AW6" s="22" t="s">
        <v>82</v>
      </c>
      <c r="AZ6" s="84"/>
      <c r="BH6" s="84"/>
      <c r="BK6" s="84"/>
    </row>
    <row r="7" spans="1:63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3"/>
      <c r="U7" s="14"/>
      <c r="V7" s="134"/>
      <c r="X7" s="46" t="s">
        <v>13</v>
      </c>
      <c r="Y7" s="46">
        <v>1</v>
      </c>
      <c r="Z7" s="48">
        <v>2</v>
      </c>
      <c r="AA7" s="52">
        <v>3</v>
      </c>
      <c r="AB7" s="48">
        <v>4</v>
      </c>
      <c r="AC7" s="52">
        <v>5</v>
      </c>
      <c r="AD7" s="48">
        <v>6</v>
      </c>
      <c r="AE7" s="52">
        <v>7</v>
      </c>
      <c r="AF7" s="48">
        <v>8</v>
      </c>
      <c r="AG7" s="52">
        <v>9</v>
      </c>
      <c r="AH7" s="48">
        <v>10</v>
      </c>
      <c r="AI7" s="52">
        <v>11</v>
      </c>
      <c r="AJ7" s="48">
        <v>12</v>
      </c>
      <c r="AK7" s="52">
        <v>13</v>
      </c>
      <c r="AL7" s="48">
        <v>14</v>
      </c>
      <c r="AM7" s="52">
        <v>15</v>
      </c>
      <c r="AN7" s="48">
        <v>16</v>
      </c>
      <c r="AO7" s="52">
        <v>17</v>
      </c>
      <c r="AP7" s="48">
        <v>18</v>
      </c>
      <c r="AQ7" s="52">
        <v>19</v>
      </c>
      <c r="AR7" s="48">
        <v>20</v>
      </c>
      <c r="AS7" s="52">
        <v>21</v>
      </c>
      <c r="AT7" s="48">
        <v>22</v>
      </c>
      <c r="AU7" s="52">
        <v>23</v>
      </c>
      <c r="AV7" s="48">
        <v>24</v>
      </c>
      <c r="AW7" s="46">
        <v>25</v>
      </c>
      <c r="AZ7" s="84"/>
      <c r="BH7" s="84"/>
      <c r="BK7" s="84"/>
    </row>
    <row r="8" spans="1:63" x14ac:dyDescent="0.25">
      <c r="A8" s="146"/>
      <c r="B8" s="16" t="s">
        <v>14</v>
      </c>
      <c r="C8" s="17"/>
      <c r="D8" s="147">
        <v>464.35899999999998</v>
      </c>
      <c r="E8" s="147">
        <v>0</v>
      </c>
      <c r="F8" s="147">
        <v>447.05700000000002</v>
      </c>
      <c r="G8" s="148">
        <v>2.5</v>
      </c>
      <c r="H8" s="149">
        <v>85</v>
      </c>
      <c r="I8" s="150">
        <f t="shared" ref="I8:I34" si="0">SUM(D8:H8)</f>
        <v>998.91599999999994</v>
      </c>
      <c r="J8" s="151">
        <v>994.98421999999994</v>
      </c>
      <c r="K8" s="152">
        <f t="shared" ref="K8:K24" si="1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2">SUM(M8:P8)</f>
        <v>15.538125107818678</v>
      </c>
      <c r="R8" s="157">
        <f t="shared" ref="R8:R24" si="3">J8</f>
        <v>994.98421999999994</v>
      </c>
      <c r="S8" s="157">
        <f t="shared" ref="S8:S34" si="4">J8-AV8</f>
        <v>993.74018104682443</v>
      </c>
      <c r="T8" s="157">
        <f t="shared" ref="T8:T34" si="5">J8-AW8-AV8</f>
        <v>987.94770647233224</v>
      </c>
      <c r="U8" s="152">
        <f t="shared" ref="U8:U24" si="6">I8+Q8-R8</f>
        <v>19.469905107818704</v>
      </c>
      <c r="V8" s="134"/>
      <c r="X8" s="158" t="str">
        <f t="shared" ref="X8:X24" si="7">B8</f>
        <v>2024-25</v>
      </c>
      <c r="Y8" s="189">
        <f t="shared" ref="Y8:Y34" si="8">523.6-(D8+SUM(AM8:AT8))</f>
        <v>59.241000000000042</v>
      </c>
      <c r="Z8" s="160"/>
      <c r="AA8" s="160"/>
      <c r="AB8" s="160"/>
      <c r="AC8" s="160"/>
      <c r="AD8" s="160"/>
      <c r="AE8" s="160"/>
      <c r="AF8" s="161" t="str">
        <f>'RNG by Scenario'!U15</f>
        <v>RmxAGFRNGA4</v>
      </c>
      <c r="AG8" s="158"/>
      <c r="AH8" s="158"/>
      <c r="AI8" s="158"/>
      <c r="AJ8" s="158"/>
      <c r="AK8" s="158"/>
      <c r="AL8" s="158">
        <v>15</v>
      </c>
      <c r="AM8" s="158"/>
      <c r="AN8" s="158"/>
      <c r="AO8" s="158"/>
      <c r="AP8" s="158">
        <v>0</v>
      </c>
      <c r="AQ8" s="158"/>
      <c r="AR8" s="158"/>
      <c r="AS8" s="158"/>
      <c r="AT8" s="158"/>
      <c r="AU8" s="158">
        <f>SUM(AM8:AT8)</f>
        <v>0</v>
      </c>
      <c r="AV8" s="163">
        <v>1.2440389531754827</v>
      </c>
      <c r="AW8" s="164">
        <v>5.7924745744922319</v>
      </c>
      <c r="AZ8" s="84"/>
      <c r="BH8" s="84"/>
      <c r="BK8" s="84"/>
    </row>
    <row r="9" spans="1:63" x14ac:dyDescent="0.25">
      <c r="A9" s="146"/>
      <c r="B9" s="16" t="s">
        <v>15</v>
      </c>
      <c r="C9" s="17"/>
      <c r="D9" s="147">
        <v>464.35899999999998</v>
      </c>
      <c r="E9" s="147">
        <v>0</v>
      </c>
      <c r="F9" s="147">
        <v>447.05700000000002</v>
      </c>
      <c r="G9" s="148">
        <v>2.5</v>
      </c>
      <c r="H9" s="149">
        <v>85</v>
      </c>
      <c r="I9" s="150">
        <f t="shared" si="0"/>
        <v>998.91599999999994</v>
      </c>
      <c r="J9" s="151">
        <v>1003.6848100000002</v>
      </c>
      <c r="K9" s="152">
        <f t="shared" si="1"/>
        <v>-4.7688100000002578</v>
      </c>
      <c r="L9" s="153"/>
      <c r="M9" s="150">
        <v>21.222035606716283</v>
      </c>
      <c r="N9" s="154"/>
      <c r="O9" s="155"/>
      <c r="P9" s="156"/>
      <c r="Q9" s="150">
        <f t="shared" si="2"/>
        <v>21.222035606716283</v>
      </c>
      <c r="R9" s="157">
        <f t="shared" si="3"/>
        <v>1003.6848100000002</v>
      </c>
      <c r="S9" s="157">
        <f t="shared" si="4"/>
        <v>1000.3795012823806</v>
      </c>
      <c r="T9" s="157">
        <f t="shared" si="5"/>
        <v>989.14405334811227</v>
      </c>
      <c r="U9" s="152">
        <f t="shared" si="6"/>
        <v>16.453225606716046</v>
      </c>
      <c r="V9" s="134"/>
      <c r="X9" s="158" t="str">
        <f t="shared" si="7"/>
        <v>2025-26</v>
      </c>
      <c r="Y9" s="189">
        <f t="shared" si="8"/>
        <v>59.241000000000042</v>
      </c>
      <c r="Z9" s="160"/>
      <c r="AA9" s="160"/>
      <c r="AB9" s="160"/>
      <c r="AC9" s="160"/>
      <c r="AD9" s="160"/>
      <c r="AE9" s="160"/>
      <c r="AF9" s="161">
        <f>'RNG by Scenario'!U16</f>
        <v>21.917808219178081</v>
      </c>
      <c r="AG9" s="158"/>
      <c r="AH9" s="158"/>
      <c r="AI9" s="158"/>
      <c r="AJ9" s="158"/>
      <c r="AK9" s="158">
        <v>30</v>
      </c>
      <c r="AL9" s="158">
        <v>15</v>
      </c>
      <c r="AM9" s="158"/>
      <c r="AN9" s="158"/>
      <c r="AO9" s="158"/>
      <c r="AP9" s="158">
        <v>0</v>
      </c>
      <c r="AQ9" s="158"/>
      <c r="AR9" s="158"/>
      <c r="AS9" s="158"/>
      <c r="AT9" s="158"/>
      <c r="AU9" s="158">
        <f t="shared" ref="AU9:AU34" si="9">SUM(AM9:AT9)</f>
        <v>0</v>
      </c>
      <c r="AV9" s="163">
        <v>3.3053087176195444</v>
      </c>
      <c r="AW9" s="164">
        <v>11.235447934268368</v>
      </c>
      <c r="AZ9" s="84"/>
      <c r="BH9" s="84"/>
      <c r="BK9" s="84"/>
    </row>
    <row r="10" spans="1:63" x14ac:dyDescent="0.25">
      <c r="A10" s="146"/>
      <c r="B10" s="16" t="s">
        <v>16</v>
      </c>
      <c r="C10" s="17"/>
      <c r="D10" s="147">
        <v>463.77900000000005</v>
      </c>
      <c r="E10" s="147">
        <v>0</v>
      </c>
      <c r="F10" s="147">
        <v>447.05700000000002</v>
      </c>
      <c r="G10" s="148">
        <v>2.5</v>
      </c>
      <c r="H10" s="149">
        <v>85</v>
      </c>
      <c r="I10" s="150">
        <f t="shared" si="0"/>
        <v>998.33600000000001</v>
      </c>
      <c r="J10" s="151">
        <v>1011.47689</v>
      </c>
      <c r="K10" s="152">
        <f t="shared" si="1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2"/>
        <v>27.129068832316101</v>
      </c>
      <c r="R10" s="157">
        <f t="shared" si="3"/>
        <v>1011.47689</v>
      </c>
      <c r="S10" s="157">
        <f t="shared" si="4"/>
        <v>1005.1985278663308</v>
      </c>
      <c r="T10" s="157">
        <f t="shared" si="5"/>
        <v>986.62347383903978</v>
      </c>
      <c r="U10" s="152">
        <f t="shared" si="6"/>
        <v>13.988178832316066</v>
      </c>
      <c r="V10" s="134"/>
      <c r="X10" s="158" t="str">
        <f t="shared" si="7"/>
        <v>2026-27</v>
      </c>
      <c r="Y10" s="189">
        <f t="shared" si="8"/>
        <v>59.82099999999997</v>
      </c>
      <c r="Z10" s="160"/>
      <c r="AA10" s="160"/>
      <c r="AB10" s="160"/>
      <c r="AC10" s="160"/>
      <c r="AD10" s="160"/>
      <c r="AE10" s="160"/>
      <c r="AF10" s="161">
        <f>'RNG by Scenario'!U17</f>
        <v>21.917808219178081</v>
      </c>
      <c r="AG10" s="158"/>
      <c r="AH10" s="158"/>
      <c r="AI10" s="158"/>
      <c r="AJ10" s="158"/>
      <c r="AK10" s="158">
        <v>30</v>
      </c>
      <c r="AL10" s="158">
        <v>15</v>
      </c>
      <c r="AM10" s="158"/>
      <c r="AN10" s="158"/>
      <c r="AO10" s="158"/>
      <c r="AP10" s="158">
        <v>0</v>
      </c>
      <c r="AQ10" s="158"/>
      <c r="AR10" s="158"/>
      <c r="AS10" s="158"/>
      <c r="AT10" s="158"/>
      <c r="AU10" s="158">
        <f t="shared" si="9"/>
        <v>0</v>
      </c>
      <c r="AV10" s="163">
        <v>6.278362133669229</v>
      </c>
      <c r="AW10" s="164">
        <v>18.575054027291021</v>
      </c>
      <c r="AZ10" s="84"/>
      <c r="BH10" s="84"/>
      <c r="BK10" s="84"/>
    </row>
    <row r="11" spans="1:63" x14ac:dyDescent="0.25">
      <c r="A11" s="146"/>
      <c r="B11" s="16" t="s">
        <v>17</v>
      </c>
      <c r="C11" s="17"/>
      <c r="D11" s="147">
        <v>463.77900000000005</v>
      </c>
      <c r="E11" s="147">
        <v>0</v>
      </c>
      <c r="F11" s="147">
        <v>447.05700000000002</v>
      </c>
      <c r="G11" s="148">
        <v>2.5</v>
      </c>
      <c r="H11" s="149">
        <v>85</v>
      </c>
      <c r="I11" s="150">
        <f t="shared" si="0"/>
        <v>998.33600000000001</v>
      </c>
      <c r="J11" s="151">
        <v>1019.3393100000002</v>
      </c>
      <c r="K11" s="152">
        <f t="shared" si="1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2"/>
        <v>33.289625157163734</v>
      </c>
      <c r="R11" s="157">
        <f t="shared" si="3"/>
        <v>1019.3393100000002</v>
      </c>
      <c r="S11" s="157">
        <f t="shared" si="4"/>
        <v>1008.8371171557236</v>
      </c>
      <c r="T11" s="157">
        <f t="shared" si="5"/>
        <v>984.27936330367015</v>
      </c>
      <c r="U11" s="152">
        <f t="shared" si="6"/>
        <v>12.286315157163585</v>
      </c>
      <c r="V11" s="134"/>
      <c r="X11" s="158" t="str">
        <f t="shared" si="7"/>
        <v>2027-28</v>
      </c>
      <c r="Y11" s="189">
        <f t="shared" si="8"/>
        <v>59.82099999999997</v>
      </c>
      <c r="Z11" s="160"/>
      <c r="AA11" s="160"/>
      <c r="AB11" s="160"/>
      <c r="AC11" s="160"/>
      <c r="AD11" s="160"/>
      <c r="AE11" s="160"/>
      <c r="AF11" s="161">
        <f>'RNG by Scenario'!U18</f>
        <v>21.917808219178081</v>
      </c>
      <c r="AG11" s="158"/>
      <c r="AH11" s="158"/>
      <c r="AI11" s="158"/>
      <c r="AJ11" s="158"/>
      <c r="AK11" s="158">
        <v>30</v>
      </c>
      <c r="AL11" s="158">
        <v>15</v>
      </c>
      <c r="AM11" s="158"/>
      <c r="AN11" s="158"/>
      <c r="AO11" s="158"/>
      <c r="AP11" s="158">
        <v>0</v>
      </c>
      <c r="AQ11" s="158"/>
      <c r="AR11" s="158"/>
      <c r="AS11" s="158"/>
      <c r="AT11" s="158"/>
      <c r="AU11" s="158">
        <f t="shared" si="9"/>
        <v>0</v>
      </c>
      <c r="AV11" s="163">
        <v>10.50219284427661</v>
      </c>
      <c r="AW11" s="164">
        <v>24.557753852053434</v>
      </c>
      <c r="AZ11" s="84"/>
      <c r="BH11" s="84"/>
      <c r="BK11" s="84"/>
    </row>
    <row r="12" spans="1:63" x14ac:dyDescent="0.25">
      <c r="A12" s="146"/>
      <c r="B12" s="16" t="s">
        <v>18</v>
      </c>
      <c r="C12" s="17"/>
      <c r="D12" s="147">
        <v>362.51900000000001</v>
      </c>
      <c r="E12" s="147">
        <v>0</v>
      </c>
      <c r="F12" s="147">
        <v>447.05700000000002</v>
      </c>
      <c r="G12" s="148">
        <v>2.5</v>
      </c>
      <c r="H12" s="149">
        <v>85</v>
      </c>
      <c r="I12" s="150">
        <f t="shared" si="0"/>
        <v>897.07600000000002</v>
      </c>
      <c r="J12" s="151">
        <v>1026.4849200000001</v>
      </c>
      <c r="K12" s="152">
        <f t="shared" si="1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2"/>
        <v>39.704912943457749</v>
      </c>
      <c r="R12" s="157">
        <f t="shared" si="3"/>
        <v>1026.4849200000001</v>
      </c>
      <c r="S12" s="157">
        <f t="shared" si="4"/>
        <v>1010.3995259041312</v>
      </c>
      <c r="T12" s="157">
        <f t="shared" si="5"/>
        <v>979.82988087094918</v>
      </c>
      <c r="U12" s="152">
        <f t="shared" si="6"/>
        <v>-89.704007056542309</v>
      </c>
      <c r="V12" s="134"/>
      <c r="X12" s="158" t="str">
        <f t="shared" si="7"/>
        <v>2028-29</v>
      </c>
      <c r="Y12" s="189">
        <f t="shared" si="8"/>
        <v>127.44100000000003</v>
      </c>
      <c r="Z12" s="160"/>
      <c r="AA12" s="160"/>
      <c r="AB12" s="160"/>
      <c r="AC12" s="160"/>
      <c r="AD12" s="160"/>
      <c r="AE12" s="160"/>
      <c r="AF12" s="161">
        <f>'RNG by Scenario'!U19</f>
        <v>21.917808219178081</v>
      </c>
      <c r="AG12" s="158">
        <v>4.74</v>
      </c>
      <c r="AH12" s="158"/>
      <c r="AI12" s="158"/>
      <c r="AJ12" s="158">
        <f>SUM(AG12:AI12)</f>
        <v>4.74</v>
      </c>
      <c r="AK12" s="158">
        <v>30</v>
      </c>
      <c r="AL12" s="158">
        <v>15</v>
      </c>
      <c r="AM12" s="158"/>
      <c r="AN12" s="158">
        <v>33.64</v>
      </c>
      <c r="AO12" s="158"/>
      <c r="AP12" s="158">
        <v>0</v>
      </c>
      <c r="AQ12" s="158"/>
      <c r="AR12" s="158"/>
      <c r="AS12" s="158"/>
      <c r="AT12" s="158"/>
      <c r="AU12" s="158">
        <f t="shared" si="9"/>
        <v>33.64</v>
      </c>
      <c r="AV12" s="163">
        <v>16.085394095868846</v>
      </c>
      <c r="AW12" s="164">
        <v>30.569645033182098</v>
      </c>
      <c r="AZ12" s="84"/>
      <c r="BH12" s="84"/>
      <c r="BK12" s="84"/>
    </row>
    <row r="13" spans="1:63" x14ac:dyDescent="0.25">
      <c r="A13" s="146"/>
      <c r="B13" s="16" t="s">
        <v>19</v>
      </c>
      <c r="C13" s="17"/>
      <c r="D13" s="147">
        <v>362.51900000000001</v>
      </c>
      <c r="E13" s="147">
        <v>0</v>
      </c>
      <c r="F13" s="147">
        <v>447.05700000000002</v>
      </c>
      <c r="G13" s="148">
        <v>2.5</v>
      </c>
      <c r="H13" s="149">
        <v>85</v>
      </c>
      <c r="I13" s="150">
        <f t="shared" si="0"/>
        <v>897.07600000000002</v>
      </c>
      <c r="J13" s="151">
        <v>1035.2680499999999</v>
      </c>
      <c r="K13" s="152">
        <f t="shared" si="1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2"/>
        <v>46.35392727602521</v>
      </c>
      <c r="R13" s="157">
        <f t="shared" si="3"/>
        <v>1035.2680499999999</v>
      </c>
      <c r="S13" s="157">
        <f t="shared" si="4"/>
        <v>1012.3977092864227</v>
      </c>
      <c r="T13" s="157">
        <f t="shared" si="5"/>
        <v>972.18791710226162</v>
      </c>
      <c r="U13" s="152">
        <f t="shared" si="6"/>
        <v>-91.83812272397472</v>
      </c>
      <c r="V13" s="134"/>
      <c r="X13" s="158" t="str">
        <f t="shared" si="7"/>
        <v>2029-30</v>
      </c>
      <c r="Y13" s="189">
        <f t="shared" si="8"/>
        <v>127.44100000000003</v>
      </c>
      <c r="Z13" s="160"/>
      <c r="AA13" s="160"/>
      <c r="AB13" s="160"/>
      <c r="AC13" s="160"/>
      <c r="AD13" s="160"/>
      <c r="AE13" s="160"/>
      <c r="AF13" s="161">
        <f>'RNG by Scenario'!U20</f>
        <v>21.917808219178081</v>
      </c>
      <c r="AG13" s="158">
        <v>4.74</v>
      </c>
      <c r="AH13" s="158"/>
      <c r="AI13" s="158"/>
      <c r="AJ13" s="158">
        <f t="shared" ref="AJ13:AJ34" si="10">SUM(AG13:AI13)</f>
        <v>4.74</v>
      </c>
      <c r="AK13" s="158">
        <v>30</v>
      </c>
      <c r="AL13" s="158">
        <v>15</v>
      </c>
      <c r="AM13" s="158"/>
      <c r="AN13" s="158">
        <v>33.64</v>
      </c>
      <c r="AO13" s="158"/>
      <c r="AP13" s="158">
        <v>0</v>
      </c>
      <c r="AQ13" s="158"/>
      <c r="AR13" s="158"/>
      <c r="AS13" s="158"/>
      <c r="AT13" s="158"/>
      <c r="AU13" s="158">
        <f t="shared" si="9"/>
        <v>33.64</v>
      </c>
      <c r="AV13" s="163">
        <v>22.870340713577189</v>
      </c>
      <c r="AW13" s="164">
        <v>40.20979218416111</v>
      </c>
      <c r="AZ13" s="84"/>
      <c r="BH13" s="84"/>
      <c r="BK13" s="84"/>
    </row>
    <row r="14" spans="1:63" x14ac:dyDescent="0.25">
      <c r="A14" s="146"/>
      <c r="B14" s="16" t="s">
        <v>20</v>
      </c>
      <c r="C14" s="17"/>
      <c r="D14" s="147">
        <v>354.46300000000002</v>
      </c>
      <c r="E14" s="147">
        <v>0</v>
      </c>
      <c r="F14" s="147">
        <v>447.05700000000002</v>
      </c>
      <c r="G14" s="148">
        <v>2.5</v>
      </c>
      <c r="H14" s="149">
        <v>85</v>
      </c>
      <c r="I14" s="150">
        <f t="shared" si="0"/>
        <v>889.02</v>
      </c>
      <c r="J14" s="151">
        <v>1043.3949500000001</v>
      </c>
      <c r="K14" s="152">
        <f t="shared" si="1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2"/>
        <v>53.205362409376228</v>
      </c>
      <c r="R14" s="157">
        <f t="shared" si="3"/>
        <v>1043.3949500000001</v>
      </c>
      <c r="S14" s="157">
        <f t="shared" si="4"/>
        <v>1012.0747860224089</v>
      </c>
      <c r="T14" s="157">
        <f t="shared" si="5"/>
        <v>965.8949845449647</v>
      </c>
      <c r="U14" s="152">
        <f t="shared" si="6"/>
        <v>-101.16958759062391</v>
      </c>
      <c r="V14" s="134"/>
      <c r="X14" s="158" t="str">
        <f t="shared" si="7"/>
        <v>2030-31</v>
      </c>
      <c r="Y14" s="189">
        <f t="shared" si="8"/>
        <v>135.49700000000001</v>
      </c>
      <c r="Z14" s="160"/>
      <c r="AA14" s="160"/>
      <c r="AB14" s="160"/>
      <c r="AC14" s="160"/>
      <c r="AD14" s="160"/>
      <c r="AE14" s="160"/>
      <c r="AF14" s="161">
        <f>'RNG by Scenario'!U21</f>
        <v>21.917808219178081</v>
      </c>
      <c r="AG14" s="158">
        <v>4.74</v>
      </c>
      <c r="AH14" s="158">
        <v>4.74</v>
      </c>
      <c r="AI14" s="158"/>
      <c r="AJ14" s="158">
        <f t="shared" si="10"/>
        <v>9.48</v>
      </c>
      <c r="AK14" s="158">
        <v>30</v>
      </c>
      <c r="AL14" s="158">
        <v>15</v>
      </c>
      <c r="AM14" s="158"/>
      <c r="AN14" s="158">
        <v>33.64</v>
      </c>
      <c r="AO14" s="158"/>
      <c r="AP14" s="158">
        <v>0</v>
      </c>
      <c r="AQ14" s="158"/>
      <c r="AR14" s="158"/>
      <c r="AS14" s="158"/>
      <c r="AT14" s="158"/>
      <c r="AU14" s="158">
        <f t="shared" si="9"/>
        <v>33.64</v>
      </c>
      <c r="AV14" s="163">
        <v>31.320163977591132</v>
      </c>
      <c r="AW14" s="164">
        <v>46.179801477444236</v>
      </c>
      <c r="AZ14" s="84"/>
      <c r="BH14" s="84"/>
      <c r="BK14" s="84"/>
    </row>
    <row r="15" spans="1:63" x14ac:dyDescent="0.25">
      <c r="A15" s="146"/>
      <c r="B15" s="16" t="s">
        <v>21</v>
      </c>
      <c r="C15" s="17"/>
      <c r="D15" s="147">
        <v>354.46300000000002</v>
      </c>
      <c r="E15" s="147">
        <v>0</v>
      </c>
      <c r="F15" s="147">
        <v>447.05700000000002</v>
      </c>
      <c r="G15" s="148">
        <v>2.5</v>
      </c>
      <c r="H15" s="149">
        <v>85</v>
      </c>
      <c r="I15" s="150">
        <f t="shared" si="0"/>
        <v>889.02</v>
      </c>
      <c r="J15" s="151">
        <v>1051.55927</v>
      </c>
      <c r="K15" s="152">
        <f t="shared" si="1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2"/>
        <v>60.301475870693764</v>
      </c>
      <c r="R15" s="157">
        <f t="shared" si="3"/>
        <v>1051.55927</v>
      </c>
      <c r="S15" s="157">
        <f t="shared" si="4"/>
        <v>1010.1542755364172</v>
      </c>
      <c r="T15" s="157">
        <f t="shared" si="5"/>
        <v>957.88664442857726</v>
      </c>
      <c r="U15" s="152">
        <f t="shared" si="6"/>
        <v>-102.23779412930617</v>
      </c>
      <c r="V15" s="134"/>
      <c r="X15" s="158" t="str">
        <f t="shared" si="7"/>
        <v>2031-32</v>
      </c>
      <c r="Y15" s="189">
        <f t="shared" si="8"/>
        <v>135.49700000000001</v>
      </c>
      <c r="Z15" s="160"/>
      <c r="AA15" s="160"/>
      <c r="AB15" s="160"/>
      <c r="AC15" s="160"/>
      <c r="AD15" s="160"/>
      <c r="AE15" s="160"/>
      <c r="AF15" s="161">
        <f>'RNG by Scenario'!U22</f>
        <v>21.917808219178081</v>
      </c>
      <c r="AG15" s="158">
        <v>4.74</v>
      </c>
      <c r="AH15" s="158">
        <v>4.74</v>
      </c>
      <c r="AI15" s="158"/>
      <c r="AJ15" s="158">
        <f t="shared" si="10"/>
        <v>9.48</v>
      </c>
      <c r="AK15" s="158">
        <v>30</v>
      </c>
      <c r="AL15" s="158">
        <v>15</v>
      </c>
      <c r="AM15" s="158"/>
      <c r="AN15" s="158">
        <v>33.64</v>
      </c>
      <c r="AO15" s="158"/>
      <c r="AP15" s="158">
        <v>0</v>
      </c>
      <c r="AQ15" s="158"/>
      <c r="AR15" s="158"/>
      <c r="AS15" s="158"/>
      <c r="AT15" s="158"/>
      <c r="AU15" s="158">
        <f t="shared" si="9"/>
        <v>33.64</v>
      </c>
      <c r="AV15" s="163">
        <v>41.404994463582753</v>
      </c>
      <c r="AW15" s="164">
        <v>52.267631107839939</v>
      </c>
      <c r="AZ15" s="84"/>
      <c r="BH15" s="84"/>
      <c r="BK15" s="84"/>
    </row>
    <row r="16" spans="1:63" x14ac:dyDescent="0.25">
      <c r="A16" s="146"/>
      <c r="B16" s="16" t="s">
        <v>22</v>
      </c>
      <c r="C16" s="17"/>
      <c r="D16" s="147">
        <v>353.303</v>
      </c>
      <c r="E16" s="147">
        <v>0</v>
      </c>
      <c r="F16" s="147">
        <v>447.05700000000002</v>
      </c>
      <c r="G16" s="148">
        <v>2.5</v>
      </c>
      <c r="H16" s="149">
        <v>85</v>
      </c>
      <c r="I16" s="150">
        <f t="shared" si="0"/>
        <v>887.86</v>
      </c>
      <c r="J16" s="151">
        <v>1058.63858</v>
      </c>
      <c r="K16" s="152">
        <f t="shared" si="1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2"/>
        <v>64.697841299247429</v>
      </c>
      <c r="R16" s="157">
        <f t="shared" si="3"/>
        <v>1058.63858</v>
      </c>
      <c r="S16" s="157">
        <f t="shared" si="4"/>
        <v>1006.3074079600207</v>
      </c>
      <c r="T16" s="157">
        <f t="shared" si="5"/>
        <v>942.0350458006269</v>
      </c>
      <c r="U16" s="152">
        <f t="shared" si="6"/>
        <v>-106.08073870075259</v>
      </c>
      <c r="V16" s="134"/>
      <c r="X16" s="158" t="str">
        <f t="shared" si="7"/>
        <v>2032-33</v>
      </c>
      <c r="Y16" s="189">
        <f t="shared" si="8"/>
        <v>136.65700000000004</v>
      </c>
      <c r="Z16" s="160"/>
      <c r="AA16" s="160"/>
      <c r="AB16" s="160"/>
      <c r="AC16" s="160"/>
      <c r="AD16" s="160"/>
      <c r="AE16" s="160"/>
      <c r="AF16" s="161">
        <f>'RNG by Scenario'!U23</f>
        <v>21.917808219178081</v>
      </c>
      <c r="AG16" s="158">
        <v>4.74</v>
      </c>
      <c r="AH16" s="158">
        <v>4.74</v>
      </c>
      <c r="AI16" s="158">
        <v>4.74</v>
      </c>
      <c r="AJ16" s="158">
        <f t="shared" si="10"/>
        <v>14.22</v>
      </c>
      <c r="AK16" s="158">
        <v>30</v>
      </c>
      <c r="AL16" s="158">
        <v>15</v>
      </c>
      <c r="AM16" s="158"/>
      <c r="AN16" s="158">
        <v>33.64</v>
      </c>
      <c r="AO16" s="158"/>
      <c r="AP16" s="158">
        <v>0</v>
      </c>
      <c r="AQ16" s="158"/>
      <c r="AR16" s="158"/>
      <c r="AS16" s="158"/>
      <c r="AT16" s="158"/>
      <c r="AU16" s="158">
        <f t="shared" si="9"/>
        <v>33.64</v>
      </c>
      <c r="AV16" s="163">
        <v>52.331172039979386</v>
      </c>
      <c r="AW16" s="164">
        <v>64.272362159393793</v>
      </c>
      <c r="AZ16" s="84"/>
      <c r="BH16" s="84"/>
      <c r="BK16" s="84"/>
    </row>
    <row r="17" spans="1:63" x14ac:dyDescent="0.25">
      <c r="A17" s="146"/>
      <c r="B17" s="16" t="s">
        <v>23</v>
      </c>
      <c r="C17" s="17"/>
      <c r="D17" s="147">
        <v>353.303</v>
      </c>
      <c r="E17" s="147">
        <v>0</v>
      </c>
      <c r="F17" s="147">
        <v>447.05700000000002</v>
      </c>
      <c r="G17" s="148">
        <v>2.5</v>
      </c>
      <c r="H17" s="149">
        <v>85</v>
      </c>
      <c r="I17" s="150">
        <f t="shared" si="0"/>
        <v>887.86</v>
      </c>
      <c r="J17" s="151">
        <v>1067.06105</v>
      </c>
      <c r="K17" s="152">
        <f t="shared" si="1"/>
        <v>-179.20105000000001</v>
      </c>
      <c r="L17" s="153"/>
      <c r="M17" s="150">
        <v>69.270096037161764</v>
      </c>
      <c r="N17" s="154"/>
      <c r="O17" s="155"/>
      <c r="P17" s="156"/>
      <c r="Q17" s="150">
        <f t="shared" si="2"/>
        <v>69.270096037161764</v>
      </c>
      <c r="R17" s="157">
        <f t="shared" si="3"/>
        <v>1067.06105</v>
      </c>
      <c r="S17" s="157">
        <f t="shared" si="4"/>
        <v>1002.0386303013743</v>
      </c>
      <c r="T17" s="157">
        <f t="shared" si="5"/>
        <v>931.3078508015891</v>
      </c>
      <c r="U17" s="152">
        <f t="shared" si="6"/>
        <v>-109.9309539628382</v>
      </c>
      <c r="V17" s="134"/>
      <c r="X17" s="158" t="str">
        <f t="shared" si="7"/>
        <v>2033-34</v>
      </c>
      <c r="Y17" s="189">
        <f t="shared" si="8"/>
        <v>136.65700000000004</v>
      </c>
      <c r="Z17" s="160"/>
      <c r="AA17" s="160"/>
      <c r="AB17" s="160"/>
      <c r="AC17" s="160"/>
      <c r="AD17" s="160"/>
      <c r="AE17" s="160"/>
      <c r="AF17" s="161">
        <f>'RNG by Scenario'!U24</f>
        <v>21.917808219178081</v>
      </c>
      <c r="AG17" s="158">
        <v>4.74</v>
      </c>
      <c r="AH17" s="158">
        <v>4.74</v>
      </c>
      <c r="AI17" s="158">
        <v>4.74</v>
      </c>
      <c r="AJ17" s="158">
        <f t="shared" si="10"/>
        <v>14.22</v>
      </c>
      <c r="AK17" s="158">
        <v>30</v>
      </c>
      <c r="AL17" s="158">
        <v>15</v>
      </c>
      <c r="AM17" s="158"/>
      <c r="AN17" s="158">
        <v>33.64</v>
      </c>
      <c r="AO17" s="158"/>
      <c r="AP17" s="158">
        <v>0</v>
      </c>
      <c r="AQ17" s="158"/>
      <c r="AR17" s="158"/>
      <c r="AS17" s="158"/>
      <c r="AT17" s="158"/>
      <c r="AU17" s="158">
        <f t="shared" si="9"/>
        <v>33.64</v>
      </c>
      <c r="AV17" s="163">
        <v>65.022419698625797</v>
      </c>
      <c r="AW17" s="164">
        <v>70.730779499785129</v>
      </c>
      <c r="AZ17" s="84"/>
      <c r="BH17" s="84"/>
      <c r="BK17" s="84"/>
    </row>
    <row r="18" spans="1:63" x14ac:dyDescent="0.25">
      <c r="A18" s="146"/>
      <c r="B18" s="16" t="s">
        <v>24</v>
      </c>
      <c r="C18" s="17"/>
      <c r="D18" s="147">
        <v>0</v>
      </c>
      <c r="E18" s="147">
        <v>0</v>
      </c>
      <c r="F18" s="147">
        <v>447.05700000000002</v>
      </c>
      <c r="G18" s="148">
        <v>2.5</v>
      </c>
      <c r="H18" s="149">
        <v>85</v>
      </c>
      <c r="I18" s="150">
        <f t="shared" si="0"/>
        <v>534.55700000000002</v>
      </c>
      <c r="J18" s="151">
        <v>1074.4459299999999</v>
      </c>
      <c r="K18" s="152">
        <f t="shared" si="1"/>
        <v>-539.88892999999985</v>
      </c>
      <c r="L18" s="153"/>
      <c r="M18" s="150">
        <v>73.961063497843298</v>
      </c>
      <c r="N18" s="154"/>
      <c r="O18" s="155"/>
      <c r="P18" s="156"/>
      <c r="Q18" s="150">
        <f t="shared" si="2"/>
        <v>73.961063497843298</v>
      </c>
      <c r="R18" s="157">
        <f t="shared" si="3"/>
        <v>1074.4459299999999</v>
      </c>
      <c r="S18" s="157">
        <f t="shared" si="4"/>
        <v>996.09280323740961</v>
      </c>
      <c r="T18" s="157">
        <f t="shared" si="5"/>
        <v>924.02288589714976</v>
      </c>
      <c r="U18" s="152">
        <f t="shared" si="6"/>
        <v>-465.92786650215658</v>
      </c>
      <c r="V18" s="134"/>
      <c r="X18" s="158" t="str">
        <f t="shared" si="7"/>
        <v>2034-35</v>
      </c>
      <c r="Y18" s="189">
        <f t="shared" si="8"/>
        <v>162.96000000000004</v>
      </c>
      <c r="Z18" s="160"/>
      <c r="AA18" s="160"/>
      <c r="AB18" s="160"/>
      <c r="AC18" s="160"/>
      <c r="AD18" s="160"/>
      <c r="AE18" s="160"/>
      <c r="AF18" s="161">
        <f>'RNG by Scenario'!U25</f>
        <v>21.917808219178081</v>
      </c>
      <c r="AG18" s="158">
        <v>4.74</v>
      </c>
      <c r="AH18" s="158">
        <v>4.74</v>
      </c>
      <c r="AI18" s="158">
        <v>4.74</v>
      </c>
      <c r="AJ18" s="158">
        <f t="shared" si="10"/>
        <v>14.22</v>
      </c>
      <c r="AK18" s="158">
        <v>30</v>
      </c>
      <c r="AL18" s="158">
        <v>15</v>
      </c>
      <c r="AM18" s="158"/>
      <c r="AN18" s="158">
        <v>33.64</v>
      </c>
      <c r="AO18" s="158"/>
      <c r="AP18" s="158">
        <v>251</v>
      </c>
      <c r="AQ18" s="158"/>
      <c r="AR18" s="158"/>
      <c r="AS18" s="158"/>
      <c r="AT18" s="158">
        <v>76</v>
      </c>
      <c r="AU18" s="158">
        <f t="shared" si="9"/>
        <v>360.64</v>
      </c>
      <c r="AV18" s="163">
        <v>78.353126762590236</v>
      </c>
      <c r="AW18" s="164">
        <v>72.069917340259835</v>
      </c>
      <c r="AZ18" s="84"/>
      <c r="BH18" s="84"/>
      <c r="BK18" s="84"/>
    </row>
    <row r="19" spans="1:63" x14ac:dyDescent="0.25">
      <c r="A19" s="146"/>
      <c r="B19" s="16" t="s">
        <v>25</v>
      </c>
      <c r="C19" s="17"/>
      <c r="D19" s="147">
        <v>0</v>
      </c>
      <c r="E19" s="147">
        <v>0</v>
      </c>
      <c r="F19" s="147">
        <v>447.05700000000002</v>
      </c>
      <c r="G19" s="148">
        <v>2.5</v>
      </c>
      <c r="H19" s="149">
        <v>85</v>
      </c>
      <c r="I19" s="150">
        <f t="shared" si="0"/>
        <v>534.55700000000002</v>
      </c>
      <c r="J19" s="151">
        <v>1081.79108</v>
      </c>
      <c r="K19" s="152">
        <f t="shared" si="1"/>
        <v>-547.23407999999995</v>
      </c>
      <c r="L19" s="153"/>
      <c r="M19" s="150">
        <v>78.737891361682856</v>
      </c>
      <c r="N19" s="154"/>
      <c r="O19" s="155"/>
      <c r="P19" s="156"/>
      <c r="Q19" s="150">
        <f t="shared" si="2"/>
        <v>78.737891361682856</v>
      </c>
      <c r="R19" s="157">
        <f t="shared" si="3"/>
        <v>1081.79108</v>
      </c>
      <c r="S19" s="157">
        <f t="shared" si="4"/>
        <v>989.59528890848583</v>
      </c>
      <c r="T19" s="157">
        <f t="shared" si="5"/>
        <v>916.39447888357745</v>
      </c>
      <c r="U19" s="152">
        <f t="shared" si="6"/>
        <v>-468.49618863831711</v>
      </c>
      <c r="V19" s="134"/>
      <c r="X19" s="158" t="str">
        <f t="shared" si="7"/>
        <v>2035-36</v>
      </c>
      <c r="Y19" s="189">
        <f t="shared" si="8"/>
        <v>196.60000000000002</v>
      </c>
      <c r="Z19" s="160"/>
      <c r="AA19" s="160"/>
      <c r="AB19" s="160"/>
      <c r="AC19" s="160"/>
      <c r="AD19" s="160"/>
      <c r="AE19" s="160"/>
      <c r="AF19" s="161">
        <f>'RNG by Scenario'!U26</f>
        <v>21.917808219178081</v>
      </c>
      <c r="AG19" s="158">
        <v>4.74</v>
      </c>
      <c r="AH19" s="158">
        <v>4.74</v>
      </c>
      <c r="AI19" s="158">
        <v>4.74</v>
      </c>
      <c r="AJ19" s="158">
        <f t="shared" si="10"/>
        <v>14.22</v>
      </c>
      <c r="AK19" s="158">
        <v>30</v>
      </c>
      <c r="AL19" s="158">
        <v>15</v>
      </c>
      <c r="AM19" s="158"/>
      <c r="AN19" s="158"/>
      <c r="AO19" s="158"/>
      <c r="AP19" s="158">
        <v>251</v>
      </c>
      <c r="AQ19" s="158"/>
      <c r="AR19" s="158"/>
      <c r="AS19" s="158"/>
      <c r="AT19" s="158">
        <v>76</v>
      </c>
      <c r="AU19" s="158">
        <f t="shared" si="9"/>
        <v>327</v>
      </c>
      <c r="AV19" s="163">
        <v>92.19579109151411</v>
      </c>
      <c r="AW19" s="164">
        <v>73.200810024908364</v>
      </c>
      <c r="AZ19" s="84"/>
      <c r="BH19" s="84"/>
      <c r="BK19" s="84"/>
    </row>
    <row r="20" spans="1:63" x14ac:dyDescent="0.25">
      <c r="A20" s="146"/>
      <c r="B20" s="16" t="s">
        <v>26</v>
      </c>
      <c r="C20" s="17"/>
      <c r="D20" s="147">
        <v>0</v>
      </c>
      <c r="E20" s="147">
        <v>0</v>
      </c>
      <c r="F20" s="147">
        <v>447.05700000000002</v>
      </c>
      <c r="G20" s="148">
        <v>2.5</v>
      </c>
      <c r="H20" s="149">
        <v>85</v>
      </c>
      <c r="I20" s="150">
        <f t="shared" si="0"/>
        <v>534.55700000000002</v>
      </c>
      <c r="J20" s="151">
        <v>1088.3149900000001</v>
      </c>
      <c r="K20" s="152">
        <f t="shared" si="1"/>
        <v>-553.75799000000006</v>
      </c>
      <c r="L20" s="153"/>
      <c r="M20" s="150">
        <v>83.436153129403692</v>
      </c>
      <c r="N20" s="154"/>
      <c r="O20" s="155"/>
      <c r="P20" s="156"/>
      <c r="Q20" s="150">
        <f t="shared" si="2"/>
        <v>83.436153129403692</v>
      </c>
      <c r="R20" s="157">
        <f t="shared" si="3"/>
        <v>1088.3149900000001</v>
      </c>
      <c r="S20" s="157">
        <f t="shared" si="4"/>
        <v>982.15127629055132</v>
      </c>
      <c r="T20" s="157">
        <f t="shared" si="5"/>
        <v>907.95271020978441</v>
      </c>
      <c r="U20" s="152">
        <f t="shared" si="6"/>
        <v>-470.32183687059637</v>
      </c>
      <c r="V20" s="134"/>
      <c r="X20" s="158" t="str">
        <f t="shared" si="7"/>
        <v>2036-37</v>
      </c>
      <c r="Y20" s="189">
        <f t="shared" si="8"/>
        <v>196.60000000000002</v>
      </c>
      <c r="Z20" s="160"/>
      <c r="AA20" s="160"/>
      <c r="AB20" s="160"/>
      <c r="AC20" s="160"/>
      <c r="AD20" s="160"/>
      <c r="AE20" s="160"/>
      <c r="AF20" s="161">
        <f>'RNG by Scenario'!U27</f>
        <v>21.917808219178081</v>
      </c>
      <c r="AG20" s="158">
        <v>4.74</v>
      </c>
      <c r="AH20" s="158">
        <v>4.74</v>
      </c>
      <c r="AI20" s="158">
        <v>4.74</v>
      </c>
      <c r="AJ20" s="158">
        <f t="shared" si="10"/>
        <v>14.22</v>
      </c>
      <c r="AK20" s="158">
        <v>30</v>
      </c>
      <c r="AL20" s="158">
        <v>15</v>
      </c>
      <c r="AM20" s="158"/>
      <c r="AN20" s="158"/>
      <c r="AO20" s="158"/>
      <c r="AP20" s="158">
        <v>251</v>
      </c>
      <c r="AQ20" s="158"/>
      <c r="AR20" s="158"/>
      <c r="AS20" s="158"/>
      <c r="AT20" s="158">
        <v>76</v>
      </c>
      <c r="AU20" s="158">
        <f t="shared" si="9"/>
        <v>327</v>
      </c>
      <c r="AV20" s="163">
        <v>106.16371370944874</v>
      </c>
      <c r="AW20" s="164">
        <v>74.198566080766867</v>
      </c>
      <c r="AZ20" s="84"/>
      <c r="BH20" s="84"/>
      <c r="BK20" s="84"/>
    </row>
    <row r="21" spans="1:63" x14ac:dyDescent="0.25">
      <c r="A21" s="146"/>
      <c r="B21" s="16" t="s">
        <v>27</v>
      </c>
      <c r="C21" s="17"/>
      <c r="D21" s="147">
        <v>0</v>
      </c>
      <c r="E21" s="147">
        <v>0</v>
      </c>
      <c r="F21" s="147">
        <v>447.05700000000002</v>
      </c>
      <c r="G21" s="148">
        <v>2.5</v>
      </c>
      <c r="H21" s="149">
        <v>85</v>
      </c>
      <c r="I21" s="150">
        <f t="shared" si="0"/>
        <v>534.55700000000002</v>
      </c>
      <c r="J21" s="151">
        <v>1096.5153700000001</v>
      </c>
      <c r="K21" s="152">
        <f t="shared" si="1"/>
        <v>-561.95837000000006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3"/>
        <v>1096.5153700000001</v>
      </c>
      <c r="S21" s="157">
        <f t="shared" si="4"/>
        <v>976.1166837997722</v>
      </c>
      <c r="T21" s="157">
        <f t="shared" si="5"/>
        <v>901.08700839568132</v>
      </c>
      <c r="U21" s="152">
        <f t="shared" si="6"/>
        <v>-473.77618883356286</v>
      </c>
      <c r="V21" s="134"/>
      <c r="X21" s="158" t="str">
        <f t="shared" si="7"/>
        <v>2037-38</v>
      </c>
      <c r="Y21" s="189">
        <f t="shared" si="8"/>
        <v>196.60000000000002</v>
      </c>
      <c r="Z21" s="160"/>
      <c r="AA21" s="160"/>
      <c r="AB21" s="160"/>
      <c r="AC21" s="160"/>
      <c r="AD21" s="160"/>
      <c r="AE21" s="160"/>
      <c r="AF21" s="161">
        <f>'RNG by Scenario'!U28</f>
        <v>21.917808219178081</v>
      </c>
      <c r="AG21" s="158">
        <v>4.74</v>
      </c>
      <c r="AH21" s="158">
        <v>4.74</v>
      </c>
      <c r="AI21" s="158">
        <v>4.74</v>
      </c>
      <c r="AJ21" s="158">
        <f t="shared" si="10"/>
        <v>14.22</v>
      </c>
      <c r="AK21" s="158">
        <v>30</v>
      </c>
      <c r="AL21" s="158">
        <v>15</v>
      </c>
      <c r="AM21" s="158"/>
      <c r="AN21" s="158"/>
      <c r="AO21" s="158"/>
      <c r="AP21" s="158">
        <v>251</v>
      </c>
      <c r="AQ21" s="158"/>
      <c r="AR21" s="158"/>
      <c r="AS21" s="158"/>
      <c r="AT21" s="158">
        <v>76</v>
      </c>
      <c r="AU21" s="158">
        <f t="shared" si="9"/>
        <v>327</v>
      </c>
      <c r="AV21" s="163">
        <v>120.39868620022789</v>
      </c>
      <c r="AW21" s="164">
        <v>75.029675404090895</v>
      </c>
      <c r="AZ21" s="84"/>
      <c r="BH21" s="84"/>
      <c r="BK21" s="84"/>
    </row>
    <row r="22" spans="1:63" x14ac:dyDescent="0.25">
      <c r="A22" s="146"/>
      <c r="B22" s="16" t="s">
        <v>28</v>
      </c>
      <c r="C22" s="17"/>
      <c r="D22" s="147">
        <v>0</v>
      </c>
      <c r="E22" s="147">
        <v>0</v>
      </c>
      <c r="F22" s="147">
        <v>447.05700000000002</v>
      </c>
      <c r="G22" s="148">
        <v>2.5</v>
      </c>
      <c r="H22" s="149">
        <v>85</v>
      </c>
      <c r="I22" s="150">
        <f t="shared" si="0"/>
        <v>534.55700000000002</v>
      </c>
      <c r="J22" s="151">
        <v>1104.03051</v>
      </c>
      <c r="K22" s="152">
        <f t="shared" si="1"/>
        <v>-569.47351000000003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3"/>
        <v>1104.03051</v>
      </c>
      <c r="S22" s="157">
        <f t="shared" si="4"/>
        <v>969.95256650848773</v>
      </c>
      <c r="T22" s="157">
        <f t="shared" si="5"/>
        <v>893.79081235028252</v>
      </c>
      <c r="U22" s="152">
        <f t="shared" si="6"/>
        <v>-476.54371208172142</v>
      </c>
      <c r="V22" s="134"/>
      <c r="X22" s="158" t="str">
        <f t="shared" si="7"/>
        <v>2038-39</v>
      </c>
      <c r="Y22" s="189">
        <f t="shared" si="8"/>
        <v>196.60000000000002</v>
      </c>
      <c r="Z22" s="160"/>
      <c r="AA22" s="160"/>
      <c r="AB22" s="160"/>
      <c r="AC22" s="160"/>
      <c r="AD22" s="160"/>
      <c r="AE22" s="160"/>
      <c r="AF22" s="161">
        <f>'RNG by Scenario'!V30</f>
        <v>1.6438356164383561</v>
      </c>
      <c r="AG22" s="158">
        <v>4.74</v>
      </c>
      <c r="AH22" s="158">
        <v>4.74</v>
      </c>
      <c r="AI22" s="158">
        <v>4.74</v>
      </c>
      <c r="AJ22" s="158">
        <f t="shared" si="10"/>
        <v>14.22</v>
      </c>
      <c r="AK22" s="158">
        <v>30</v>
      </c>
      <c r="AL22" s="158">
        <v>15</v>
      </c>
      <c r="AM22" s="158"/>
      <c r="AN22" s="158"/>
      <c r="AO22" s="158"/>
      <c r="AP22" s="158">
        <v>251</v>
      </c>
      <c r="AQ22" s="158"/>
      <c r="AR22" s="158"/>
      <c r="AS22" s="158"/>
      <c r="AT22" s="158">
        <v>76</v>
      </c>
      <c r="AU22" s="158">
        <f t="shared" si="9"/>
        <v>327</v>
      </c>
      <c r="AV22" s="163">
        <v>134.07794349151229</v>
      </c>
      <c r="AW22" s="164">
        <v>76.161754158205198</v>
      </c>
      <c r="AZ22" s="84"/>
      <c r="BH22" s="84"/>
      <c r="BK22" s="84"/>
    </row>
    <row r="23" spans="1:63" x14ac:dyDescent="0.25">
      <c r="A23" s="146"/>
      <c r="B23" s="16" t="s">
        <v>29</v>
      </c>
      <c r="C23" s="17"/>
      <c r="D23" s="147">
        <v>0</v>
      </c>
      <c r="E23" s="147">
        <v>0</v>
      </c>
      <c r="F23" s="147">
        <v>447.05700000000002</v>
      </c>
      <c r="G23" s="148">
        <v>2.5</v>
      </c>
      <c r="H23" s="149">
        <v>85</v>
      </c>
      <c r="I23" s="150">
        <f t="shared" si="0"/>
        <v>534.55700000000002</v>
      </c>
      <c r="J23" s="151">
        <v>1111.41419</v>
      </c>
      <c r="K23" s="152">
        <f t="shared" si="1"/>
        <v>-576.85718999999995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3"/>
        <v>1111.41419</v>
      </c>
      <c r="S23" s="157">
        <f t="shared" si="4"/>
        <v>964.14688725390033</v>
      </c>
      <c r="T23" s="157">
        <f t="shared" si="5"/>
        <v>886.85275381861129</v>
      </c>
      <c r="U23" s="152">
        <f t="shared" si="6"/>
        <v>-479.18713686390674</v>
      </c>
      <c r="V23" s="134"/>
      <c r="X23" s="158" t="str">
        <f t="shared" si="7"/>
        <v>2039-40</v>
      </c>
      <c r="Y23" s="189">
        <f t="shared" si="8"/>
        <v>226.60000000000002</v>
      </c>
      <c r="Z23" s="160"/>
      <c r="AA23" s="160"/>
      <c r="AB23" s="160"/>
      <c r="AC23" s="160"/>
      <c r="AD23" s="160"/>
      <c r="AE23" s="160"/>
      <c r="AF23" s="161">
        <f>'RNG by Scenario'!V31</f>
        <v>1.6438356164383561</v>
      </c>
      <c r="AG23" s="158">
        <v>4.74</v>
      </c>
      <c r="AH23" s="158">
        <v>4.74</v>
      </c>
      <c r="AI23" s="158">
        <v>4.74</v>
      </c>
      <c r="AJ23" s="158">
        <f t="shared" si="10"/>
        <v>14.22</v>
      </c>
      <c r="AK23" s="158">
        <v>30</v>
      </c>
      <c r="AL23" s="158">
        <v>15</v>
      </c>
      <c r="AM23" s="158"/>
      <c r="AN23" s="158"/>
      <c r="AO23" s="158"/>
      <c r="AP23" s="158">
        <v>221</v>
      </c>
      <c r="AQ23" s="158"/>
      <c r="AR23" s="158"/>
      <c r="AS23" s="158"/>
      <c r="AT23" s="158">
        <v>76</v>
      </c>
      <c r="AU23" s="158">
        <f t="shared" si="9"/>
        <v>297</v>
      </c>
      <c r="AV23" s="163">
        <v>147.26730274609966</v>
      </c>
      <c r="AW23" s="164">
        <v>77.294133435289041</v>
      </c>
      <c r="AZ23" s="84"/>
      <c r="BH23" s="84"/>
      <c r="BK23" s="84"/>
    </row>
    <row r="24" spans="1:63" x14ac:dyDescent="0.25">
      <c r="A24" s="146"/>
      <c r="B24" s="16" t="s">
        <v>30</v>
      </c>
      <c r="C24" s="17"/>
      <c r="D24" s="147">
        <v>0</v>
      </c>
      <c r="E24" s="147">
        <v>0</v>
      </c>
      <c r="F24" s="147">
        <v>447.05700000000002</v>
      </c>
      <c r="G24" s="148">
        <v>2.5</v>
      </c>
      <c r="H24" s="149">
        <v>85</v>
      </c>
      <c r="I24" s="150">
        <f t="shared" si="0"/>
        <v>534.55700000000002</v>
      </c>
      <c r="J24" s="151">
        <v>1117.6881399999997</v>
      </c>
      <c r="K24" s="152">
        <f t="shared" si="1"/>
        <v>-583.13113999999973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3"/>
        <v>1117.6881399999997</v>
      </c>
      <c r="S24" s="157">
        <f t="shared" si="4"/>
        <v>957.16721236641581</v>
      </c>
      <c r="T24" s="157">
        <f t="shared" si="5"/>
        <v>878.40870857027869</v>
      </c>
      <c r="U24" s="152">
        <f t="shared" si="6"/>
        <v>-480.75523040949884</v>
      </c>
      <c r="V24" s="134"/>
      <c r="X24" s="158" t="str">
        <f t="shared" si="7"/>
        <v>2040-41</v>
      </c>
      <c r="Y24" s="189">
        <f t="shared" si="8"/>
        <v>226.60000000000002</v>
      </c>
      <c r="Z24" s="160"/>
      <c r="AA24" s="160"/>
      <c r="AB24" s="160"/>
      <c r="AC24" s="160"/>
      <c r="AD24" s="160"/>
      <c r="AE24" s="160"/>
      <c r="AF24" s="161">
        <f>'RNG by Scenario'!V32</f>
        <v>1.6438356164383561</v>
      </c>
      <c r="AG24" s="158">
        <v>4.74</v>
      </c>
      <c r="AH24" s="158">
        <v>4.74</v>
      </c>
      <c r="AI24" s="158">
        <v>4.74</v>
      </c>
      <c r="AJ24" s="158">
        <f t="shared" si="10"/>
        <v>14.22</v>
      </c>
      <c r="AK24" s="158">
        <v>30</v>
      </c>
      <c r="AL24" s="158">
        <v>15</v>
      </c>
      <c r="AM24" s="158"/>
      <c r="AN24" s="158"/>
      <c r="AO24" s="158"/>
      <c r="AP24" s="158">
        <v>221</v>
      </c>
      <c r="AQ24" s="158"/>
      <c r="AR24" s="158"/>
      <c r="AS24" s="158"/>
      <c r="AT24" s="158">
        <v>76</v>
      </c>
      <c r="AU24" s="158">
        <f t="shared" si="9"/>
        <v>297</v>
      </c>
      <c r="AV24" s="163">
        <v>160.52092763358394</v>
      </c>
      <c r="AW24" s="164">
        <v>78.758503796137163</v>
      </c>
      <c r="AZ24" s="84"/>
      <c r="BH24" s="84"/>
      <c r="BK24" s="84"/>
    </row>
    <row r="25" spans="1:63" x14ac:dyDescent="0.25">
      <c r="A25" s="146"/>
      <c r="B25" s="16" t="s">
        <v>31</v>
      </c>
      <c r="C25" s="17"/>
      <c r="D25" s="147">
        <v>0</v>
      </c>
      <c r="E25" s="147">
        <v>0</v>
      </c>
      <c r="F25" s="147">
        <v>447.05700000000002</v>
      </c>
      <c r="G25" s="148">
        <v>2.5</v>
      </c>
      <c r="H25" s="149">
        <v>85</v>
      </c>
      <c r="I25" s="150">
        <f t="shared" si="0"/>
        <v>534.55700000000002</v>
      </c>
      <c r="J25" s="151">
        <v>1125.7561599999999</v>
      </c>
      <c r="K25" s="152">
        <f>I25-J25</f>
        <v>-591.19915999999989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4"/>
        <v>953.32644599351909</v>
      </c>
      <c r="T25" s="157">
        <f t="shared" si="5"/>
        <v>873.98230161431172</v>
      </c>
      <c r="U25" s="152">
        <f>I25+Q25-R25</f>
        <v>-484.24073152667586</v>
      </c>
      <c r="V25" s="134"/>
      <c r="W25" s="63"/>
      <c r="X25" s="158" t="str">
        <f>B25</f>
        <v>2041-42</v>
      </c>
      <c r="Y25" s="189">
        <f t="shared" si="8"/>
        <v>226.60000000000002</v>
      </c>
      <c r="Z25" s="160"/>
      <c r="AA25" s="160"/>
      <c r="AB25" s="160"/>
      <c r="AC25" s="160"/>
      <c r="AD25" s="160"/>
      <c r="AE25" s="160"/>
      <c r="AF25" s="161">
        <f>'RNG by Scenario'!V33</f>
        <v>1.9178082191780821</v>
      </c>
      <c r="AG25" s="158">
        <v>4.74</v>
      </c>
      <c r="AH25" s="158">
        <v>4.74</v>
      </c>
      <c r="AI25" s="158">
        <v>4.74</v>
      </c>
      <c r="AJ25" s="158">
        <f t="shared" si="10"/>
        <v>14.22</v>
      </c>
      <c r="AK25" s="158">
        <v>30</v>
      </c>
      <c r="AL25" s="158">
        <v>15</v>
      </c>
      <c r="AM25" s="158"/>
      <c r="AN25" s="158"/>
      <c r="AO25" s="158"/>
      <c r="AP25" s="158">
        <v>221</v>
      </c>
      <c r="AQ25" s="158"/>
      <c r="AR25" s="158"/>
      <c r="AS25" s="158"/>
      <c r="AT25" s="158">
        <v>76</v>
      </c>
      <c r="AU25" s="158">
        <f t="shared" si="9"/>
        <v>297</v>
      </c>
      <c r="AV25" s="163">
        <v>172.42971400648079</v>
      </c>
      <c r="AW25" s="164">
        <v>79.344144379207464</v>
      </c>
      <c r="AZ25" s="84"/>
      <c r="BH25" s="84"/>
      <c r="BK25" s="84"/>
    </row>
    <row r="26" spans="1:63" x14ac:dyDescent="0.25">
      <c r="A26" s="146"/>
      <c r="B26" s="16" t="s">
        <v>34</v>
      </c>
      <c r="C26" s="17"/>
      <c r="D26" s="147">
        <v>0</v>
      </c>
      <c r="E26" s="147">
        <v>0</v>
      </c>
      <c r="F26" s="147">
        <v>447.05700000000002</v>
      </c>
      <c r="G26" s="148">
        <v>2.5</v>
      </c>
      <c r="H26" s="149">
        <v>85</v>
      </c>
      <c r="I26" s="150">
        <f t="shared" si="0"/>
        <v>534.55700000000002</v>
      </c>
      <c r="J26" s="151">
        <v>1133.1107300000001</v>
      </c>
      <c r="K26" s="152">
        <f t="shared" ref="K26:K34" si="11">I26-J26</f>
        <v>-598.55373000000009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4"/>
        <v>947.87289578417221</v>
      </c>
      <c r="T26" s="157">
        <f t="shared" si="5"/>
        <v>867.68703302238873</v>
      </c>
      <c r="U26" s="152">
        <f t="shared" ref="U26:U34" si="14">I26+Q26-R26</f>
        <v>-486.87224569056502</v>
      </c>
      <c r="V26" s="134"/>
      <c r="X26" s="158" t="str">
        <f t="shared" ref="X26:X34" si="15">B26</f>
        <v>2042-43</v>
      </c>
      <c r="Y26" s="189">
        <f t="shared" si="8"/>
        <v>244.60000000000002</v>
      </c>
      <c r="Z26" s="160"/>
      <c r="AA26" s="160"/>
      <c r="AB26" s="160"/>
      <c r="AC26" s="160"/>
      <c r="AD26" s="160"/>
      <c r="AE26" s="160"/>
      <c r="AF26" s="161">
        <f>'RNG by Scenario'!V34</f>
        <v>1.9178082191780821</v>
      </c>
      <c r="AG26" s="158">
        <v>4.74</v>
      </c>
      <c r="AH26" s="158">
        <v>4.74</v>
      </c>
      <c r="AI26" s="158">
        <v>4.74</v>
      </c>
      <c r="AJ26" s="158">
        <f t="shared" si="10"/>
        <v>14.22</v>
      </c>
      <c r="AK26" s="158">
        <v>30</v>
      </c>
      <c r="AL26" s="158">
        <v>15</v>
      </c>
      <c r="AM26" s="158"/>
      <c r="AN26" s="158"/>
      <c r="AO26" s="158"/>
      <c r="AP26" s="158">
        <v>138</v>
      </c>
      <c r="AQ26" s="158"/>
      <c r="AR26" s="158"/>
      <c r="AS26" s="158">
        <v>65</v>
      </c>
      <c r="AT26" s="158">
        <v>76</v>
      </c>
      <c r="AU26" s="158">
        <f t="shared" si="9"/>
        <v>279</v>
      </c>
      <c r="AV26" s="163">
        <v>185.23783421582786</v>
      </c>
      <c r="AW26" s="164">
        <v>80.185862761783511</v>
      </c>
      <c r="AZ26" s="84"/>
      <c r="BH26" s="84"/>
      <c r="BK26" s="84"/>
    </row>
    <row r="27" spans="1:63" x14ac:dyDescent="0.25">
      <c r="A27" s="146"/>
      <c r="B27" s="16" t="s">
        <v>37</v>
      </c>
      <c r="C27" s="17"/>
      <c r="D27" s="147">
        <v>0</v>
      </c>
      <c r="E27" s="147">
        <v>0</v>
      </c>
      <c r="F27" s="147">
        <v>447.05700000000002</v>
      </c>
      <c r="G27" s="148">
        <v>2.5</v>
      </c>
      <c r="H27" s="149">
        <v>85</v>
      </c>
      <c r="I27" s="150">
        <f t="shared" si="0"/>
        <v>534.55700000000002</v>
      </c>
      <c r="J27" s="151">
        <v>1140.4231</v>
      </c>
      <c r="K27" s="152">
        <f t="shared" si="11"/>
        <v>-605.86609999999996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4"/>
        <v>945.03614097398349</v>
      </c>
      <c r="T27" s="157">
        <f t="shared" si="5"/>
        <v>864.18373411614903</v>
      </c>
      <c r="U27" s="152">
        <f t="shared" si="14"/>
        <v>-489.50544087860999</v>
      </c>
      <c r="V27" s="134"/>
      <c r="X27" s="158" t="str">
        <f t="shared" si="15"/>
        <v>2043-44</v>
      </c>
      <c r="Y27" s="189">
        <f t="shared" si="8"/>
        <v>244.60000000000002</v>
      </c>
      <c r="Z27" s="160"/>
      <c r="AA27" s="160"/>
      <c r="AB27" s="160"/>
      <c r="AC27" s="160"/>
      <c r="AD27" s="160"/>
      <c r="AE27" s="160"/>
      <c r="AF27" s="161">
        <f>'RNG by Scenario'!V35</f>
        <v>1.9178082191780821</v>
      </c>
      <c r="AG27" s="158">
        <v>4.74</v>
      </c>
      <c r="AH27" s="158">
        <v>4.74</v>
      </c>
      <c r="AI27" s="158">
        <v>4.74</v>
      </c>
      <c r="AJ27" s="158">
        <f t="shared" si="10"/>
        <v>14.22</v>
      </c>
      <c r="AK27" s="158">
        <v>30</v>
      </c>
      <c r="AL27" s="158">
        <v>15</v>
      </c>
      <c r="AM27" s="158"/>
      <c r="AN27" s="158"/>
      <c r="AO27" s="158"/>
      <c r="AP27" s="158">
        <v>138</v>
      </c>
      <c r="AQ27" s="158"/>
      <c r="AR27" s="158"/>
      <c r="AS27" s="158">
        <v>65</v>
      </c>
      <c r="AT27" s="158">
        <v>76</v>
      </c>
      <c r="AU27" s="158">
        <f t="shared" si="9"/>
        <v>279</v>
      </c>
      <c r="AV27" s="163">
        <v>195.38695902601651</v>
      </c>
      <c r="AW27" s="164">
        <v>80.852406857834552</v>
      </c>
      <c r="AZ27" s="84"/>
      <c r="BH27" s="84"/>
      <c r="BK27" s="84"/>
    </row>
    <row r="28" spans="1:63" x14ac:dyDescent="0.25">
      <c r="A28" s="146"/>
      <c r="B28" s="16" t="s">
        <v>35</v>
      </c>
      <c r="C28" s="17"/>
      <c r="D28" s="147">
        <v>0</v>
      </c>
      <c r="E28" s="147">
        <v>0</v>
      </c>
      <c r="F28" s="147">
        <v>447.05700000000002</v>
      </c>
      <c r="G28" s="148">
        <v>2.5</v>
      </c>
      <c r="H28" s="149">
        <v>85</v>
      </c>
      <c r="I28" s="150">
        <f t="shared" si="0"/>
        <v>534.55700000000002</v>
      </c>
      <c r="J28" s="151">
        <v>1146.87691</v>
      </c>
      <c r="K28" s="152">
        <f t="shared" si="11"/>
        <v>-612.31990999999994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4"/>
        <v>939.61098113593687</v>
      </c>
      <c r="T28" s="157">
        <f t="shared" si="5"/>
        <v>857.10290581356014</v>
      </c>
      <c r="U28" s="152">
        <f t="shared" si="14"/>
        <v>-491.28007606665597</v>
      </c>
      <c r="V28" s="134"/>
      <c r="X28" s="158" t="str">
        <f t="shared" si="15"/>
        <v>2044-45</v>
      </c>
      <c r="Y28" s="189">
        <f t="shared" si="8"/>
        <v>244.60000000000002</v>
      </c>
      <c r="Z28" s="160"/>
      <c r="AA28" s="160"/>
      <c r="AB28" s="160"/>
      <c r="AC28" s="160"/>
      <c r="AD28" s="160"/>
      <c r="AE28" s="160"/>
      <c r="AF28" s="161">
        <f>'RNG by Scenario'!V36</f>
        <v>1.9178082191780821</v>
      </c>
      <c r="AG28" s="158">
        <v>4.74</v>
      </c>
      <c r="AH28" s="158">
        <v>4.74</v>
      </c>
      <c r="AI28" s="158">
        <v>4.74</v>
      </c>
      <c r="AJ28" s="158">
        <f t="shared" si="10"/>
        <v>14.22</v>
      </c>
      <c r="AK28" s="158">
        <v>30</v>
      </c>
      <c r="AL28" s="158">
        <v>15</v>
      </c>
      <c r="AM28" s="158"/>
      <c r="AN28" s="158"/>
      <c r="AO28" s="158"/>
      <c r="AP28" s="158">
        <v>138</v>
      </c>
      <c r="AQ28" s="158"/>
      <c r="AR28" s="158"/>
      <c r="AS28" s="158">
        <v>65</v>
      </c>
      <c r="AT28" s="158">
        <v>76</v>
      </c>
      <c r="AU28" s="158">
        <f t="shared" si="9"/>
        <v>279</v>
      </c>
      <c r="AV28" s="163">
        <v>207.26592886406311</v>
      </c>
      <c r="AW28" s="164">
        <v>82.508075322376683</v>
      </c>
      <c r="AZ28" s="84"/>
      <c r="BH28" s="84"/>
      <c r="BK28" s="84"/>
    </row>
    <row r="29" spans="1:63" x14ac:dyDescent="0.25">
      <c r="A29" s="146"/>
      <c r="B29" s="16" t="s">
        <v>36</v>
      </c>
      <c r="C29" s="17"/>
      <c r="D29" s="147">
        <v>0</v>
      </c>
      <c r="E29" s="147">
        <v>0</v>
      </c>
      <c r="F29" s="147">
        <v>447.05700000000002</v>
      </c>
      <c r="G29" s="148">
        <v>2.5</v>
      </c>
      <c r="H29" s="149">
        <v>85</v>
      </c>
      <c r="I29" s="150">
        <f t="shared" si="0"/>
        <v>534.55700000000002</v>
      </c>
      <c r="J29" s="151">
        <v>1155.0855800000002</v>
      </c>
      <c r="K29" s="152">
        <f t="shared" si="11"/>
        <v>-620.52858000000015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4"/>
        <v>937.75502621408509</v>
      </c>
      <c r="T29" s="157">
        <f t="shared" si="5"/>
        <v>854.41986153058588</v>
      </c>
      <c r="U29" s="152">
        <f t="shared" si="14"/>
        <v>-494.80957125470218</v>
      </c>
      <c r="V29" s="134"/>
      <c r="X29" s="158" t="str">
        <f t="shared" si="15"/>
        <v>2045-46</v>
      </c>
      <c r="Y29" s="189">
        <f t="shared" si="8"/>
        <v>244.60000000000002</v>
      </c>
      <c r="Z29" s="160"/>
      <c r="AA29" s="160"/>
      <c r="AB29" s="160"/>
      <c r="AC29" s="160"/>
      <c r="AD29" s="160"/>
      <c r="AE29" s="160"/>
      <c r="AF29" s="161">
        <f>'RNG by Scenario'!V37</f>
        <v>2.1917808219178081</v>
      </c>
      <c r="AG29" s="158">
        <v>4.74</v>
      </c>
      <c r="AH29" s="158">
        <v>4.74</v>
      </c>
      <c r="AI29" s="158">
        <v>4.74</v>
      </c>
      <c r="AJ29" s="158">
        <f t="shared" si="10"/>
        <v>14.22</v>
      </c>
      <c r="AK29" s="158">
        <v>30</v>
      </c>
      <c r="AL29" s="158">
        <v>15</v>
      </c>
      <c r="AM29" s="158"/>
      <c r="AN29" s="158"/>
      <c r="AO29" s="158"/>
      <c r="AP29" s="158">
        <v>138</v>
      </c>
      <c r="AQ29" s="158"/>
      <c r="AR29" s="158"/>
      <c r="AS29" s="158">
        <v>65</v>
      </c>
      <c r="AT29" s="158">
        <v>76</v>
      </c>
      <c r="AU29" s="158">
        <f t="shared" si="9"/>
        <v>279</v>
      </c>
      <c r="AV29" s="163">
        <v>217.33055378591504</v>
      </c>
      <c r="AW29" s="164">
        <v>83.335164683499201</v>
      </c>
      <c r="AZ29" s="84"/>
      <c r="BH29" s="84"/>
      <c r="BK29" s="84"/>
    </row>
    <row r="30" spans="1:63" x14ac:dyDescent="0.25">
      <c r="A30" s="146"/>
      <c r="B30" s="16" t="s">
        <v>38</v>
      </c>
      <c r="C30" s="17"/>
      <c r="D30" s="147">
        <v>0</v>
      </c>
      <c r="E30" s="147">
        <v>0</v>
      </c>
      <c r="F30" s="147">
        <v>447.05700000000002</v>
      </c>
      <c r="G30" s="148">
        <v>2.5</v>
      </c>
      <c r="H30" s="149">
        <v>85</v>
      </c>
      <c r="I30" s="150">
        <f t="shared" si="0"/>
        <v>534.55700000000002</v>
      </c>
      <c r="J30" s="151">
        <v>1162.3530800000001</v>
      </c>
      <c r="K30" s="152">
        <v>-628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4"/>
        <v>935.4366527136134</v>
      </c>
      <c r="T30" s="157">
        <f t="shared" si="5"/>
        <v>850.84457938390699</v>
      </c>
      <c r="U30" s="152">
        <f t="shared" si="14"/>
        <v>-497.39789644274708</v>
      </c>
      <c r="V30" s="134"/>
      <c r="X30" s="158" t="str">
        <f t="shared" si="15"/>
        <v>2046-47</v>
      </c>
      <c r="Y30" s="189">
        <f t="shared" si="8"/>
        <v>244.60000000000002</v>
      </c>
      <c r="Z30" s="160"/>
      <c r="AA30" s="160"/>
      <c r="AB30" s="160"/>
      <c r="AC30" s="160"/>
      <c r="AD30" s="160"/>
      <c r="AE30" s="160"/>
      <c r="AF30" s="161">
        <f>'RNG by Scenario'!V38</f>
        <v>2.1917808219178081</v>
      </c>
      <c r="AG30" s="158">
        <v>4.74</v>
      </c>
      <c r="AH30" s="158">
        <v>4.74</v>
      </c>
      <c r="AI30" s="158">
        <v>4.74</v>
      </c>
      <c r="AJ30" s="158">
        <f t="shared" si="10"/>
        <v>14.22</v>
      </c>
      <c r="AK30" s="158">
        <v>30</v>
      </c>
      <c r="AL30" s="158">
        <v>15</v>
      </c>
      <c r="AM30" s="158"/>
      <c r="AN30" s="158"/>
      <c r="AO30" s="158"/>
      <c r="AP30" s="158">
        <v>138</v>
      </c>
      <c r="AQ30" s="158"/>
      <c r="AR30" s="158"/>
      <c r="AS30" s="158">
        <v>65</v>
      </c>
      <c r="AT30" s="158">
        <v>76</v>
      </c>
      <c r="AU30" s="158">
        <f t="shared" si="9"/>
        <v>279</v>
      </c>
      <c r="AV30" s="163">
        <v>226.91642728638672</v>
      </c>
      <c r="AW30" s="164">
        <v>84.592073329706309</v>
      </c>
      <c r="AZ30" s="84"/>
      <c r="BH30" s="84"/>
      <c r="BK30" s="84"/>
    </row>
    <row r="31" spans="1:63" x14ac:dyDescent="0.25">
      <c r="A31" s="146"/>
      <c r="B31" s="16" t="s">
        <v>39</v>
      </c>
      <c r="C31" s="17"/>
      <c r="D31" s="147">
        <v>0</v>
      </c>
      <c r="E31" s="147">
        <v>0</v>
      </c>
      <c r="F31" s="147">
        <v>447.05700000000002</v>
      </c>
      <c r="G31" s="148">
        <v>2.5</v>
      </c>
      <c r="H31" s="149">
        <v>85</v>
      </c>
      <c r="I31" s="150">
        <f t="shared" si="0"/>
        <v>534.55700000000002</v>
      </c>
      <c r="J31" s="151">
        <v>1169.36942</v>
      </c>
      <c r="K31" s="152">
        <f t="shared" si="11"/>
        <v>-634.81241999999997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4"/>
        <v>933.93030995172126</v>
      </c>
      <c r="T31" s="157">
        <f t="shared" si="5"/>
        <v>848.735912163889</v>
      </c>
      <c r="U31" s="152">
        <f t="shared" si="14"/>
        <v>-499.73506163079298</v>
      </c>
      <c r="V31" s="134"/>
      <c r="X31" s="158" t="str">
        <f t="shared" si="15"/>
        <v>2047-48</v>
      </c>
      <c r="Y31" s="189">
        <f t="shared" si="8"/>
        <v>244.60000000000002</v>
      </c>
      <c r="Z31" s="160"/>
      <c r="AA31" s="160"/>
      <c r="AB31" s="160"/>
      <c r="AC31" s="160"/>
      <c r="AD31" s="160"/>
      <c r="AE31" s="160"/>
      <c r="AF31" s="161">
        <f>'RNG by Scenario'!V39</f>
        <v>2.1917808219178081</v>
      </c>
      <c r="AG31" s="158">
        <v>4.74</v>
      </c>
      <c r="AH31" s="158">
        <v>4.74</v>
      </c>
      <c r="AI31" s="158">
        <v>4.74</v>
      </c>
      <c r="AJ31" s="158">
        <f t="shared" si="10"/>
        <v>14.22</v>
      </c>
      <c r="AK31" s="158">
        <v>30</v>
      </c>
      <c r="AL31" s="158">
        <v>15</v>
      </c>
      <c r="AM31" s="158"/>
      <c r="AN31" s="158"/>
      <c r="AO31" s="158"/>
      <c r="AP31" s="158">
        <v>138</v>
      </c>
      <c r="AQ31" s="158"/>
      <c r="AR31" s="158"/>
      <c r="AS31" s="158">
        <v>65</v>
      </c>
      <c r="AT31" s="158">
        <v>76</v>
      </c>
      <c r="AU31" s="158">
        <f t="shared" si="9"/>
        <v>279</v>
      </c>
      <c r="AV31" s="163">
        <v>235.43911004827868</v>
      </c>
      <c r="AW31" s="164">
        <v>85.19439778783223</v>
      </c>
      <c r="AZ31" s="84"/>
      <c r="BH31" s="84"/>
      <c r="BK31" s="84"/>
    </row>
    <row r="32" spans="1:63" x14ac:dyDescent="0.25">
      <c r="A32" s="146"/>
      <c r="B32" s="16" t="s">
        <v>40</v>
      </c>
      <c r="C32" s="17"/>
      <c r="D32" s="147">
        <v>0</v>
      </c>
      <c r="E32" s="147">
        <v>0</v>
      </c>
      <c r="F32" s="147">
        <v>447.05700000000002</v>
      </c>
      <c r="G32" s="148">
        <v>2.5</v>
      </c>
      <c r="H32" s="149">
        <v>85</v>
      </c>
      <c r="I32" s="150">
        <f t="shared" si="0"/>
        <v>534.55700000000002</v>
      </c>
      <c r="J32" s="151">
        <v>1175.3373799999999</v>
      </c>
      <c r="K32" s="152">
        <f t="shared" si="11"/>
        <v>-640.78037999999992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4"/>
        <v>930.41573240995831</v>
      </c>
      <c r="T32" s="157">
        <f t="shared" si="5"/>
        <v>844.10995523290899</v>
      </c>
      <c r="U32" s="152">
        <f t="shared" si="14"/>
        <v>-501.02384681883893</v>
      </c>
      <c r="V32" s="134"/>
      <c r="X32" s="158" t="str">
        <f t="shared" si="15"/>
        <v>2048-49</v>
      </c>
      <c r="Y32" s="189">
        <f t="shared" si="8"/>
        <v>244.60000000000002</v>
      </c>
      <c r="Z32" s="160"/>
      <c r="AA32" s="160"/>
      <c r="AB32" s="160"/>
      <c r="AC32" s="160"/>
      <c r="AD32" s="160"/>
      <c r="AE32" s="160"/>
      <c r="AF32" s="161">
        <f>'RNG by Scenario'!V40</f>
        <v>2.1917808219178081</v>
      </c>
      <c r="AG32" s="158">
        <v>4.74</v>
      </c>
      <c r="AH32" s="158">
        <v>4.74</v>
      </c>
      <c r="AI32" s="158">
        <v>4.74</v>
      </c>
      <c r="AJ32" s="158">
        <f t="shared" si="10"/>
        <v>14.22</v>
      </c>
      <c r="AK32" s="158">
        <v>30</v>
      </c>
      <c r="AL32" s="158">
        <v>15</v>
      </c>
      <c r="AM32" s="158"/>
      <c r="AN32" s="158"/>
      <c r="AO32" s="158"/>
      <c r="AP32" s="158">
        <v>138</v>
      </c>
      <c r="AQ32" s="158"/>
      <c r="AR32" s="158"/>
      <c r="AS32" s="158">
        <v>65</v>
      </c>
      <c r="AT32" s="158">
        <v>76</v>
      </c>
      <c r="AU32" s="158">
        <f t="shared" si="9"/>
        <v>279</v>
      </c>
      <c r="AV32" s="163">
        <v>244.92164759004157</v>
      </c>
      <c r="AW32" s="164">
        <v>86.305777177049279</v>
      </c>
      <c r="AZ32" s="84"/>
      <c r="BH32" s="84"/>
      <c r="BK32" s="84"/>
    </row>
    <row r="33" spans="1:67" x14ac:dyDescent="0.25">
      <c r="A33" s="146"/>
      <c r="B33" s="16" t="s">
        <v>41</v>
      </c>
      <c r="C33" s="17"/>
      <c r="D33" s="147">
        <v>0</v>
      </c>
      <c r="E33" s="147">
        <v>0</v>
      </c>
      <c r="F33" s="147">
        <v>447.05700000000002</v>
      </c>
      <c r="G33" s="148">
        <v>2.5</v>
      </c>
      <c r="H33" s="149">
        <v>85</v>
      </c>
      <c r="I33" s="150">
        <f t="shared" si="0"/>
        <v>534.55700000000002</v>
      </c>
      <c r="J33" s="151">
        <v>1182.8938000000001</v>
      </c>
      <c r="K33" s="152">
        <f t="shared" si="11"/>
        <v>-648.33680000000004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4"/>
        <v>930.04347328267011</v>
      </c>
      <c r="T33" s="157">
        <f t="shared" si="5"/>
        <v>843.27553684227053</v>
      </c>
      <c r="U33" s="152">
        <f t="shared" si="14"/>
        <v>-503.90109200688403</v>
      </c>
      <c r="V33" s="134"/>
      <c r="X33" s="158" t="str">
        <f t="shared" si="15"/>
        <v>2049-50</v>
      </c>
      <c r="Y33" s="189">
        <f t="shared" si="8"/>
        <v>244.60000000000002</v>
      </c>
      <c r="Z33" s="160"/>
      <c r="AA33" s="160"/>
      <c r="AB33" s="160"/>
      <c r="AC33" s="160"/>
      <c r="AD33" s="160"/>
      <c r="AE33" s="160"/>
      <c r="AF33" s="161">
        <f>'RNG by Scenario'!V41</f>
        <v>2.4657534246575343</v>
      </c>
      <c r="AG33" s="158">
        <v>4.74</v>
      </c>
      <c r="AH33" s="158">
        <v>4.74</v>
      </c>
      <c r="AI33" s="158">
        <v>4.74</v>
      </c>
      <c r="AJ33" s="158">
        <f t="shared" si="10"/>
        <v>14.22</v>
      </c>
      <c r="AK33" s="158">
        <v>30</v>
      </c>
      <c r="AL33" s="158">
        <v>15</v>
      </c>
      <c r="AM33" s="158"/>
      <c r="AN33" s="158"/>
      <c r="AO33" s="158"/>
      <c r="AP33" s="158">
        <v>138</v>
      </c>
      <c r="AQ33" s="158"/>
      <c r="AR33" s="158"/>
      <c r="AS33" s="158">
        <v>65</v>
      </c>
      <c r="AT33" s="158">
        <v>76</v>
      </c>
      <c r="AU33" s="158">
        <f t="shared" si="9"/>
        <v>279</v>
      </c>
      <c r="AV33" s="163">
        <v>252.85032671732998</v>
      </c>
      <c r="AW33" s="164">
        <v>86.767936440399552</v>
      </c>
      <c r="AZ33" s="84"/>
      <c r="BH33" s="84"/>
      <c r="BK33" s="84"/>
    </row>
    <row r="34" spans="1:67" x14ac:dyDescent="0.25">
      <c r="A34" s="146"/>
      <c r="B34" s="16" t="s">
        <v>42</v>
      </c>
      <c r="C34" s="17"/>
      <c r="D34" s="147">
        <v>0</v>
      </c>
      <c r="E34" s="147">
        <v>0</v>
      </c>
      <c r="F34" s="147">
        <v>447.05700000000002</v>
      </c>
      <c r="G34" s="148">
        <v>2.5</v>
      </c>
      <c r="H34" s="149">
        <v>85</v>
      </c>
      <c r="I34" s="150">
        <f t="shared" si="0"/>
        <v>534.55700000000002</v>
      </c>
      <c r="J34" s="151">
        <v>1189.35995</v>
      </c>
      <c r="K34" s="152">
        <f t="shared" si="11"/>
        <v>-654.80295000000001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4"/>
        <v>928.96226286851424</v>
      </c>
      <c r="T34" s="157">
        <f t="shared" si="5"/>
        <v>841.64853815753327</v>
      </c>
      <c r="U34" s="152">
        <f t="shared" si="14"/>
        <v>-505.68806719493</v>
      </c>
      <c r="V34" s="134"/>
      <c r="X34" s="158" t="str">
        <f t="shared" si="15"/>
        <v>2050-51</v>
      </c>
      <c r="Y34" s="189">
        <f t="shared" si="8"/>
        <v>244.60000000000002</v>
      </c>
      <c r="Z34" s="160"/>
      <c r="AA34" s="160"/>
      <c r="AB34" s="160"/>
      <c r="AC34" s="160"/>
      <c r="AD34" s="160"/>
      <c r="AE34" s="160"/>
      <c r="AF34" s="161">
        <f>'RNG by Scenario'!V42</f>
        <v>2.4657534246575343</v>
      </c>
      <c r="AG34" s="158">
        <v>4.74</v>
      </c>
      <c r="AH34" s="158">
        <v>4.74</v>
      </c>
      <c r="AI34" s="158">
        <v>4.74</v>
      </c>
      <c r="AJ34" s="158">
        <f t="shared" si="10"/>
        <v>14.22</v>
      </c>
      <c r="AK34" s="158">
        <v>30</v>
      </c>
      <c r="AL34" s="158">
        <v>15</v>
      </c>
      <c r="AM34" s="158"/>
      <c r="AN34" s="158"/>
      <c r="AO34" s="158"/>
      <c r="AP34" s="158">
        <v>138</v>
      </c>
      <c r="AQ34" s="158"/>
      <c r="AR34" s="158"/>
      <c r="AS34" s="158">
        <v>65</v>
      </c>
      <c r="AT34" s="158">
        <v>76</v>
      </c>
      <c r="AU34" s="158">
        <f t="shared" si="9"/>
        <v>279</v>
      </c>
      <c r="AV34" s="163">
        <v>260.39768713148584</v>
      </c>
      <c r="AW34" s="164">
        <v>87.313724710980907</v>
      </c>
      <c r="AZ34" s="84"/>
      <c r="BH34" s="84"/>
      <c r="BK34" s="84"/>
    </row>
    <row r="35" spans="1:67" x14ac:dyDescent="0.25">
      <c r="C35" s="16"/>
      <c r="J35" s="151"/>
      <c r="R35" s="157"/>
      <c r="S35" s="157"/>
      <c r="AV35" s="195"/>
      <c r="AW35" s="195"/>
      <c r="BD35" s="165"/>
      <c r="BE35" s="150"/>
      <c r="BG35" s="146"/>
      <c r="BK35" s="84"/>
      <c r="BM35" s="172"/>
      <c r="BN35" s="173"/>
      <c r="BO35" s="125"/>
    </row>
    <row r="36" spans="1:67" x14ac:dyDescent="0.25">
      <c r="B36"/>
      <c r="C36" s="110"/>
      <c r="D36" s="110"/>
      <c r="E36" s="110"/>
      <c r="F36" s="110"/>
      <c r="G36" s="18"/>
      <c r="H36" s="18"/>
      <c r="I36" s="150"/>
      <c r="J36" s="196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64"/>
      <c r="Y36" s="64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64"/>
      <c r="AW36" s="165"/>
      <c r="AX36" s="64"/>
      <c r="AY36" s="64"/>
      <c r="AZ36" s="176"/>
      <c r="BA36" s="64"/>
      <c r="BB36" s="64"/>
      <c r="BC36" s="166"/>
      <c r="BD36" s="165"/>
      <c r="BE36" s="63"/>
      <c r="BG36" s="177"/>
      <c r="BJ36" s="129"/>
      <c r="BK36" s="84"/>
      <c r="BM36" s="172"/>
    </row>
    <row r="37" spans="1:67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64"/>
      <c r="Y37" s="64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64"/>
      <c r="AX37" s="64"/>
      <c r="AY37" s="64"/>
      <c r="AZ37" s="176"/>
      <c r="BA37" s="64"/>
      <c r="BB37" s="64"/>
      <c r="BC37" s="166"/>
      <c r="BD37" s="165"/>
      <c r="BE37" s="63"/>
      <c r="BJ37" s="129"/>
      <c r="BK37" s="84"/>
    </row>
    <row r="38" spans="1:67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64"/>
      <c r="Y38" s="64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64"/>
      <c r="AX38" s="64"/>
      <c r="AY38" s="64"/>
      <c r="AZ38" s="176"/>
      <c r="BA38" s="64"/>
      <c r="BB38" s="64"/>
      <c r="BC38" s="166"/>
      <c r="BD38" s="165"/>
      <c r="BE38" s="165"/>
      <c r="BJ38" s="129"/>
      <c r="BK38" s="84"/>
    </row>
    <row r="39" spans="1:67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64"/>
      <c r="Y39" s="64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64"/>
      <c r="AX39" s="64"/>
      <c r="AY39" s="64"/>
      <c r="AZ39" s="176"/>
      <c r="BA39" s="64"/>
      <c r="BB39" s="64"/>
      <c r="BC39" s="166"/>
      <c r="BD39" s="165"/>
      <c r="BE39" s="165"/>
      <c r="BJ39" s="129"/>
      <c r="BK39" s="84"/>
    </row>
    <row r="40" spans="1:67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64"/>
      <c r="Y40" s="64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64"/>
      <c r="AX40" s="64"/>
      <c r="AY40" s="64"/>
      <c r="AZ40" s="176"/>
      <c r="BA40" s="64"/>
      <c r="BB40" s="64"/>
      <c r="BC40" s="166"/>
      <c r="BD40" s="165"/>
      <c r="BE40" s="165"/>
      <c r="BJ40" s="129"/>
      <c r="BK40" s="84"/>
    </row>
    <row r="41" spans="1:67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64"/>
      <c r="Y41" s="64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64"/>
      <c r="AX41" s="64"/>
      <c r="AY41" s="64"/>
      <c r="AZ41" s="176"/>
      <c r="BA41" s="64"/>
      <c r="BB41" s="64"/>
      <c r="BC41" s="166"/>
      <c r="BD41" s="165"/>
      <c r="BE41" s="165"/>
      <c r="BJ41" s="129"/>
      <c r="BK41" s="84"/>
    </row>
    <row r="42" spans="1:67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64"/>
      <c r="Y42" s="64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64"/>
      <c r="AX42" s="64"/>
      <c r="AY42" s="64"/>
      <c r="AZ42" s="176"/>
      <c r="BA42" s="64"/>
      <c r="BB42" s="64"/>
      <c r="BC42" s="166"/>
      <c r="BD42" s="165"/>
      <c r="BE42" s="165"/>
      <c r="BJ42" s="129"/>
      <c r="BK42" s="84"/>
    </row>
    <row r="43" spans="1:67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64"/>
      <c r="Y43" s="64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64"/>
      <c r="AX43" s="64"/>
      <c r="AY43" s="64"/>
      <c r="AZ43" s="176"/>
      <c r="BA43" s="64"/>
      <c r="BB43" s="64"/>
      <c r="BC43" s="166"/>
      <c r="BD43" s="165"/>
      <c r="BE43" s="165"/>
      <c r="BJ43" s="129"/>
      <c r="BK43" s="84"/>
    </row>
    <row r="44" spans="1:67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64"/>
      <c r="Y44" s="64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64"/>
      <c r="AX44" s="64"/>
      <c r="AY44" s="64"/>
      <c r="AZ44" s="176"/>
      <c r="BA44" s="64"/>
      <c r="BB44" s="64"/>
      <c r="BC44" s="166"/>
      <c r="BD44" s="165"/>
      <c r="BE44" s="165"/>
      <c r="BJ44" s="129"/>
      <c r="BK44" s="84"/>
    </row>
    <row r="45" spans="1:67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64"/>
      <c r="Y45" s="64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64"/>
      <c r="AX45" s="64"/>
      <c r="AY45" s="64"/>
      <c r="AZ45" s="176"/>
      <c r="BA45" s="64"/>
      <c r="BB45" s="64"/>
      <c r="BC45" s="166"/>
      <c r="BD45" s="165"/>
      <c r="BE45" s="165"/>
      <c r="BJ45" s="129"/>
      <c r="BK45" s="84"/>
    </row>
    <row r="46" spans="1:67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64"/>
      <c r="Y46" s="64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64"/>
      <c r="AX46" s="64"/>
      <c r="AY46" s="64"/>
      <c r="AZ46" s="176"/>
      <c r="BA46" s="64"/>
      <c r="BB46" s="64"/>
      <c r="BC46" s="166"/>
      <c r="BD46" s="165"/>
      <c r="BE46" s="165"/>
      <c r="BJ46" s="129"/>
      <c r="BK46" s="84"/>
    </row>
    <row r="47" spans="1:67" x14ac:dyDescent="0.25">
      <c r="I47" s="110"/>
      <c r="J47" s="178"/>
      <c r="K47" s="179"/>
      <c r="M47" s="179"/>
      <c r="X47" s="64"/>
      <c r="Y47" s="64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6"/>
      <c r="AQ47" s="166"/>
      <c r="AR47" s="166"/>
      <c r="AS47" s="166"/>
      <c r="AT47" s="165"/>
      <c r="AU47" s="165"/>
      <c r="AV47" s="166"/>
      <c r="AW47" s="64"/>
      <c r="AX47" s="64"/>
      <c r="AY47" s="64"/>
      <c r="AZ47" s="176"/>
      <c r="BA47" s="64"/>
      <c r="BB47" s="64"/>
      <c r="BC47" s="64"/>
      <c r="BD47" s="165"/>
      <c r="BE47" s="165"/>
      <c r="BJ47" s="129"/>
      <c r="BK47" s="84"/>
    </row>
    <row r="48" spans="1:67" x14ac:dyDescent="0.25">
      <c r="I48" s="110"/>
      <c r="J48" s="178"/>
      <c r="K48" s="179"/>
      <c r="M48" s="179"/>
      <c r="X48" s="64"/>
      <c r="Y48" s="64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6"/>
      <c r="AQ48" s="166"/>
      <c r="AR48" s="166"/>
      <c r="AS48" s="166"/>
      <c r="AT48" s="165"/>
      <c r="AU48" s="165"/>
      <c r="AV48" s="166"/>
      <c r="AW48" s="64"/>
      <c r="AX48" s="64"/>
      <c r="AY48" s="64"/>
      <c r="AZ48" s="176"/>
      <c r="BA48" s="64"/>
      <c r="BB48" s="64"/>
      <c r="BC48" s="64"/>
      <c r="BD48" s="165"/>
      <c r="BE48" s="165"/>
      <c r="BJ48" s="129"/>
      <c r="BK48" s="84"/>
    </row>
    <row r="49" spans="10:63" x14ac:dyDescent="0.25">
      <c r="J49" s="179"/>
      <c r="K49" s="179"/>
      <c r="M49" s="179"/>
      <c r="X49" s="64"/>
      <c r="Y49" s="64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6"/>
      <c r="AQ49" s="165"/>
      <c r="AR49" s="165"/>
      <c r="AS49" s="166"/>
      <c r="AT49" s="165"/>
      <c r="AU49" s="165"/>
      <c r="AV49" s="166"/>
      <c r="AW49" s="64"/>
      <c r="AX49" s="64"/>
      <c r="AY49" s="64"/>
      <c r="AZ49" s="176"/>
      <c r="BA49" s="64"/>
      <c r="BB49" s="64"/>
      <c r="BC49" s="64"/>
      <c r="BD49" s="165"/>
      <c r="BE49" s="165"/>
      <c r="BJ49" s="129"/>
      <c r="BK49" s="84"/>
    </row>
    <row r="50" spans="10:63" x14ac:dyDescent="0.25">
      <c r="J50" s="179"/>
      <c r="K50" s="179"/>
      <c r="M50" s="179"/>
      <c r="X50" s="64"/>
      <c r="Y50" s="64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6"/>
      <c r="AQ50" s="165"/>
      <c r="AR50" s="165"/>
      <c r="AS50" s="166"/>
      <c r="AT50" s="165"/>
      <c r="AU50" s="165"/>
      <c r="AV50" s="166"/>
      <c r="AW50" s="64"/>
      <c r="AX50" s="64"/>
      <c r="AY50" s="64"/>
      <c r="AZ50" s="176"/>
      <c r="BA50" s="64"/>
      <c r="BB50" s="64"/>
      <c r="BC50" s="64"/>
      <c r="BD50" s="165"/>
      <c r="BE50" s="165"/>
      <c r="BJ50" s="129"/>
      <c r="BK50" s="84"/>
    </row>
    <row r="51" spans="10:63" x14ac:dyDescent="0.25">
      <c r="J51" s="179"/>
      <c r="K51" s="179"/>
      <c r="M51" s="179"/>
      <c r="X51" s="64"/>
      <c r="Y51" s="64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6"/>
      <c r="AQ51" s="165"/>
      <c r="AR51" s="165"/>
      <c r="AS51" s="166"/>
      <c r="AT51" s="165"/>
      <c r="AU51" s="165"/>
      <c r="AV51" s="166"/>
      <c r="AW51" s="64"/>
      <c r="AX51" s="64"/>
      <c r="AY51" s="64"/>
      <c r="AZ51" s="176"/>
      <c r="BA51" s="64"/>
      <c r="BB51" s="64"/>
      <c r="BC51" s="64"/>
      <c r="BD51" s="165"/>
      <c r="BE51" s="165"/>
      <c r="BJ51" s="129"/>
      <c r="BK51" s="84"/>
    </row>
    <row r="52" spans="10:63" x14ac:dyDescent="0.25">
      <c r="J52" s="179"/>
      <c r="K52" s="179"/>
      <c r="L52" s="180"/>
      <c r="M52" s="179"/>
      <c r="X52" s="64"/>
      <c r="Y52" s="64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6"/>
      <c r="AQ52" s="165"/>
      <c r="AR52" s="165"/>
      <c r="AS52" s="166"/>
      <c r="AT52" s="165"/>
      <c r="AU52" s="165"/>
      <c r="AV52" s="166"/>
      <c r="AW52" s="64"/>
      <c r="AX52" s="64"/>
      <c r="AY52" s="64"/>
      <c r="AZ52" s="176"/>
      <c r="BA52" s="64"/>
      <c r="BB52" s="64"/>
      <c r="BC52" s="64"/>
      <c r="BD52" s="165"/>
      <c r="BE52" s="165"/>
      <c r="BJ52" s="129"/>
      <c r="BK52" s="84"/>
    </row>
    <row r="53" spans="10:63" x14ac:dyDescent="0.25">
      <c r="J53" s="179"/>
      <c r="K53" s="179"/>
      <c r="L53" s="180"/>
      <c r="M53" s="179"/>
      <c r="X53" s="64"/>
      <c r="Y53" s="64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6"/>
      <c r="AQ53" s="165"/>
      <c r="AR53" s="165"/>
      <c r="AS53" s="166"/>
      <c r="AT53" s="165"/>
      <c r="AU53" s="165"/>
      <c r="AV53" s="166"/>
      <c r="AW53" s="64"/>
      <c r="AX53" s="64"/>
      <c r="AY53" s="64"/>
      <c r="AZ53" s="176"/>
      <c r="BA53" s="64"/>
      <c r="BB53" s="64"/>
      <c r="BC53" s="64"/>
      <c r="BD53" s="165"/>
      <c r="BE53" s="165"/>
      <c r="BJ53" s="129"/>
      <c r="BK53" s="84"/>
    </row>
    <row r="54" spans="10:63" x14ac:dyDescent="0.25">
      <c r="J54" s="179"/>
      <c r="K54" s="179"/>
      <c r="L54" s="180"/>
      <c r="M54" s="179"/>
      <c r="X54" s="64"/>
      <c r="Y54" s="64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6"/>
      <c r="AQ54" s="165"/>
      <c r="AR54" s="165"/>
      <c r="AS54" s="165"/>
      <c r="AT54" s="165"/>
      <c r="AU54" s="165"/>
      <c r="AV54" s="64"/>
      <c r="AW54" s="64"/>
      <c r="AX54" s="64"/>
      <c r="AY54" s="64"/>
      <c r="AZ54" s="176"/>
      <c r="BA54" s="64"/>
      <c r="BB54" s="64"/>
      <c r="BC54" s="64"/>
      <c r="BD54" s="165"/>
      <c r="BE54" s="165"/>
      <c r="BJ54" s="129"/>
      <c r="BK54" s="84"/>
    </row>
    <row r="55" spans="10:63" x14ac:dyDescent="0.25">
      <c r="J55" s="179"/>
      <c r="K55" s="179"/>
      <c r="L55" s="180"/>
      <c r="M55" s="179"/>
      <c r="X55" s="64"/>
      <c r="Y55" s="64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6"/>
      <c r="AQ55" s="165"/>
      <c r="AR55" s="165"/>
      <c r="AS55" s="165"/>
      <c r="AT55" s="165"/>
      <c r="AU55" s="165"/>
      <c r="AV55" s="64"/>
      <c r="AW55" s="64"/>
      <c r="AX55" s="64"/>
      <c r="AY55" s="64"/>
      <c r="AZ55" s="176"/>
      <c r="BA55" s="64"/>
      <c r="BB55" s="64"/>
      <c r="BC55" s="64"/>
      <c r="BD55" s="165"/>
      <c r="BE55" s="165"/>
      <c r="BJ55" s="129"/>
      <c r="BK55" s="84"/>
    </row>
    <row r="56" spans="10:63" x14ac:dyDescent="0.25">
      <c r="J56" s="179"/>
      <c r="K56" s="179"/>
      <c r="L56" s="180"/>
      <c r="M56" s="179"/>
      <c r="X56" s="64"/>
      <c r="Y56" s="64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6"/>
      <c r="AQ56" s="165"/>
      <c r="AR56" s="165"/>
      <c r="AS56" s="165"/>
      <c r="AT56" s="165"/>
      <c r="AU56" s="165"/>
      <c r="AV56" s="64"/>
      <c r="AW56" s="64"/>
      <c r="AX56" s="64"/>
      <c r="AY56" s="64"/>
      <c r="AZ56" s="176"/>
      <c r="BA56" s="64"/>
      <c r="BB56" s="64"/>
      <c r="BC56" s="64"/>
      <c r="BD56" s="165"/>
      <c r="BE56" s="165"/>
      <c r="BJ56" s="129"/>
      <c r="BK56" s="84"/>
    </row>
    <row r="57" spans="10:63" x14ac:dyDescent="0.25">
      <c r="J57" s="179"/>
      <c r="K57" s="179"/>
      <c r="M57" s="179"/>
      <c r="X57" s="64"/>
      <c r="Y57" s="64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6"/>
      <c r="AQ57" s="165"/>
      <c r="AR57" s="165"/>
      <c r="AS57" s="165"/>
      <c r="AT57" s="165"/>
      <c r="AU57" s="165"/>
      <c r="AV57" s="64"/>
      <c r="AW57" s="64"/>
      <c r="AX57" s="64"/>
      <c r="AY57" s="64"/>
      <c r="AZ57" s="176"/>
      <c r="BA57" s="64"/>
      <c r="BB57" s="64"/>
      <c r="BC57" s="64"/>
      <c r="BD57" s="165"/>
      <c r="BE57" s="165"/>
      <c r="BJ57" s="129"/>
      <c r="BK57" s="84"/>
    </row>
    <row r="58" spans="10:63" x14ac:dyDescent="0.25">
      <c r="J58" s="179"/>
      <c r="K58" s="179"/>
      <c r="M58" s="179"/>
      <c r="X58" s="64"/>
      <c r="Y58" s="64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6"/>
      <c r="AQ58" s="165"/>
      <c r="AR58" s="165"/>
      <c r="AS58" s="165"/>
      <c r="AT58" s="165"/>
      <c r="AU58" s="165"/>
      <c r="AV58" s="64"/>
      <c r="AW58" s="64"/>
      <c r="AX58" s="64"/>
      <c r="AY58" s="64"/>
      <c r="AZ58" s="176"/>
      <c r="BA58" s="64"/>
      <c r="BB58" s="64"/>
      <c r="BC58" s="64"/>
      <c r="BD58" s="165"/>
      <c r="BE58" s="165"/>
      <c r="BJ58" s="129"/>
      <c r="BK58" s="84"/>
    </row>
    <row r="59" spans="10:63" x14ac:dyDescent="0.25">
      <c r="J59" s="179"/>
      <c r="K59" s="179"/>
      <c r="M59" s="179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166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64"/>
      <c r="BD59" s="165"/>
      <c r="BE59" s="165"/>
      <c r="BF59" s="165"/>
    </row>
    <row r="60" spans="10:63" x14ac:dyDescent="0.25">
      <c r="J60" s="179"/>
      <c r="K60" s="179"/>
      <c r="M60" s="179"/>
      <c r="X60" s="63"/>
      <c r="Y60" s="64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166"/>
      <c r="AQ60" s="63"/>
      <c r="AR60" s="63"/>
      <c r="AS60" s="63"/>
      <c r="AT60" s="63"/>
      <c r="AU60" s="63"/>
      <c r="AV60" s="63"/>
      <c r="AW60" s="63"/>
      <c r="AX60" s="63"/>
      <c r="AY60" s="63"/>
      <c r="AZ60" s="201"/>
      <c r="BA60" s="63"/>
      <c r="BB60" s="63"/>
      <c r="BC60" s="63"/>
      <c r="BD60" s="63"/>
      <c r="BE60" s="63"/>
      <c r="BF60" s="63"/>
      <c r="BG60" s="165"/>
    </row>
    <row r="61" spans="10:63" x14ac:dyDescent="0.25">
      <c r="J61" s="179"/>
      <c r="K61" s="179"/>
      <c r="M61" s="179"/>
      <c r="X61" s="63"/>
      <c r="Y61" s="64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201"/>
      <c r="BA61" s="63"/>
      <c r="BB61" s="63"/>
      <c r="BC61" s="63"/>
      <c r="BD61" s="63"/>
      <c r="BE61" s="63"/>
      <c r="BF61" s="63"/>
      <c r="BG61" s="63"/>
    </row>
    <row r="62" spans="10:63" x14ac:dyDescent="0.25">
      <c r="J62" s="179"/>
      <c r="K62" s="179"/>
      <c r="M62" s="179"/>
      <c r="X62" s="63"/>
      <c r="Y62" s="64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201"/>
      <c r="BA62" s="63"/>
      <c r="BB62" s="63"/>
      <c r="BC62" s="63"/>
      <c r="BD62" s="63"/>
      <c r="BE62" s="63"/>
      <c r="BF62" s="63"/>
      <c r="BG62" s="63"/>
    </row>
    <row r="63" spans="10:63" x14ac:dyDescent="0.25">
      <c r="J63" s="179"/>
      <c r="K63" s="179"/>
      <c r="M63" s="179"/>
      <c r="X63" s="182"/>
      <c r="Y63" s="182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183"/>
      <c r="BD63" s="63"/>
      <c r="BE63" s="63"/>
      <c r="BF63" s="63"/>
      <c r="BG63" s="63"/>
    </row>
    <row r="64" spans="10:63" x14ac:dyDescent="0.25">
      <c r="J64" s="179"/>
      <c r="K64" s="179"/>
      <c r="M64" s="179"/>
      <c r="X64" s="64"/>
      <c r="Y64" s="64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185"/>
      <c r="BG64" s="63"/>
    </row>
    <row r="65" spans="10:59" x14ac:dyDescent="0.25">
      <c r="J65" s="179"/>
      <c r="K65" s="179"/>
      <c r="M65" s="179"/>
      <c r="X65" s="64"/>
      <c r="Y65" s="64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  <c r="BG65" s="185"/>
    </row>
    <row r="66" spans="10:59" x14ac:dyDescent="0.25">
      <c r="J66" s="179"/>
      <c r="K66" s="179"/>
      <c r="X66" s="64"/>
      <c r="Y66" s="64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  <c r="BG66" s="185"/>
    </row>
    <row r="67" spans="10:59" x14ac:dyDescent="0.25">
      <c r="X67" s="64"/>
      <c r="Y67" s="64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  <c r="BG67" s="185"/>
    </row>
    <row r="68" spans="10:59" x14ac:dyDescent="0.25">
      <c r="X68" s="64"/>
      <c r="Y68" s="64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  <c r="BG68" s="185"/>
    </row>
    <row r="69" spans="10:59" x14ac:dyDescent="0.25">
      <c r="X69" s="64"/>
      <c r="Y69" s="64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  <c r="BG69" s="185"/>
    </row>
    <row r="70" spans="10:59" x14ac:dyDescent="0.25">
      <c r="X70" s="64"/>
      <c r="Y70" s="64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  <c r="BG70" s="185"/>
    </row>
    <row r="71" spans="10:59" x14ac:dyDescent="0.25">
      <c r="X71" s="64"/>
      <c r="Y71" s="64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  <c r="BG71" s="185"/>
    </row>
    <row r="72" spans="10:59" x14ac:dyDescent="0.25">
      <c r="X72" s="64"/>
      <c r="Y72" s="64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  <c r="BG72" s="185"/>
    </row>
    <row r="73" spans="10:59" x14ac:dyDescent="0.25">
      <c r="X73" s="64"/>
      <c r="Y73" s="64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  <c r="BG73" s="185"/>
    </row>
    <row r="74" spans="10:59" x14ac:dyDescent="0.25">
      <c r="X74" s="64"/>
      <c r="Y74" s="64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  <c r="BG74" s="185"/>
    </row>
    <row r="75" spans="10:59" x14ac:dyDescent="0.25">
      <c r="X75" s="64"/>
      <c r="Y75" s="64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  <c r="BG75" s="185"/>
    </row>
    <row r="76" spans="10:59" x14ac:dyDescent="0.25">
      <c r="X76" s="64"/>
      <c r="Y76" s="64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  <c r="BG76" s="185"/>
    </row>
    <row r="77" spans="10:59" x14ac:dyDescent="0.25">
      <c r="X77" s="64"/>
      <c r="Y77" s="64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  <c r="BG77" s="185"/>
    </row>
    <row r="78" spans="10:59" x14ac:dyDescent="0.25">
      <c r="X78" s="64"/>
      <c r="Y78" s="64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  <c r="BG78" s="185"/>
    </row>
    <row r="79" spans="10:59" x14ac:dyDescent="0.25">
      <c r="X79" s="64"/>
      <c r="Y79" s="64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  <c r="BG79" s="185"/>
    </row>
    <row r="80" spans="10:59" x14ac:dyDescent="0.25">
      <c r="X80" s="64"/>
      <c r="Y80" s="64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  <c r="BG80" s="185"/>
    </row>
    <row r="81" spans="24:59" x14ac:dyDescent="0.25">
      <c r="X81" s="64"/>
      <c r="Y81" s="64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  <c r="BG81" s="185"/>
    </row>
    <row r="82" spans="24:59" x14ac:dyDescent="0.25">
      <c r="X82" s="64"/>
      <c r="Y82" s="64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  <c r="BG82" s="185"/>
    </row>
    <row r="83" spans="24:59" x14ac:dyDescent="0.25">
      <c r="X83" s="64"/>
      <c r="Y83" s="64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  <c r="BG83" s="185"/>
    </row>
    <row r="84" spans="24:59" x14ac:dyDescent="0.25">
      <c r="X84" s="64"/>
      <c r="Y84" s="64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  <c r="BG84" s="185"/>
    </row>
    <row r="85" spans="24:59" x14ac:dyDescent="0.25">
      <c r="X85" s="64"/>
      <c r="Y85" s="64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  <c r="BG85" s="185"/>
    </row>
    <row r="86" spans="24:59" x14ac:dyDescent="0.25">
      <c r="X86" s="63"/>
      <c r="Y86" s="64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201"/>
      <c r="BA86" s="63"/>
      <c r="BB86" s="63"/>
      <c r="BC86" s="63"/>
      <c r="BD86" s="63"/>
      <c r="BE86" s="63"/>
      <c r="BF86" s="63"/>
      <c r="BG86" s="185"/>
    </row>
    <row r="87" spans="24:59" x14ac:dyDescent="0.25">
      <c r="X87" s="63"/>
      <c r="Y87" s="64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201"/>
      <c r="BA87" s="63"/>
      <c r="BB87" s="63"/>
      <c r="BC87" s="63"/>
      <c r="BD87" s="63"/>
      <c r="BE87" s="63"/>
      <c r="BF87" s="63"/>
      <c r="BG87" s="63"/>
    </row>
    <row r="88" spans="24:59" x14ac:dyDescent="0.25">
      <c r="X88" s="63"/>
      <c r="Y88" s="64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201"/>
      <c r="BA88" s="63"/>
      <c r="BB88" s="63"/>
      <c r="BC88" s="63"/>
      <c r="BD88" s="63"/>
      <c r="BE88" s="63"/>
      <c r="BF88" s="63"/>
      <c r="BG88" s="63"/>
    </row>
    <row r="89" spans="24:59" x14ac:dyDescent="0.25">
      <c r="X89" s="63"/>
      <c r="Y89" s="64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201"/>
      <c r="BA89" s="63"/>
      <c r="BB89" s="63"/>
      <c r="BC89" s="63"/>
      <c r="BD89" s="63"/>
      <c r="BE89" s="63"/>
      <c r="BF89" s="63"/>
      <c r="BG89" s="63"/>
    </row>
    <row r="90" spans="24:59" x14ac:dyDescent="0.25">
      <c r="X90" s="63"/>
      <c r="Y90" s="64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201"/>
      <c r="BA90" s="63"/>
      <c r="BB90" s="63"/>
      <c r="BC90" s="63"/>
      <c r="BD90" s="63"/>
      <c r="BE90" s="63"/>
      <c r="BF90" s="63"/>
      <c r="BG90" s="63"/>
    </row>
    <row r="91" spans="24:59" x14ac:dyDescent="0.25">
      <c r="X91" s="63"/>
      <c r="Y91" s="64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201"/>
      <c r="BA91" s="63"/>
      <c r="BB91" s="63"/>
      <c r="BC91" s="63"/>
      <c r="BD91" s="63"/>
      <c r="BE91" s="63"/>
      <c r="BF91" s="63"/>
      <c r="BG91" s="63"/>
    </row>
    <row r="92" spans="24:59" x14ac:dyDescent="0.25">
      <c r="X92" s="63"/>
      <c r="Y92" s="64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201"/>
      <c r="BA92" s="63"/>
      <c r="BB92" s="63"/>
      <c r="BC92" s="63"/>
      <c r="BD92" s="63"/>
      <c r="BE92" s="63"/>
      <c r="BF92" s="63"/>
      <c r="BG92" s="63"/>
    </row>
    <row r="93" spans="24:59" x14ac:dyDescent="0.25">
      <c r="X93" s="63"/>
      <c r="Y93" s="64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201"/>
      <c r="BA93" s="63"/>
      <c r="BB93" s="63"/>
      <c r="BC93" s="63"/>
      <c r="BD93" s="63"/>
      <c r="BE93" s="63"/>
      <c r="BF93" s="63"/>
      <c r="BG93" s="63"/>
    </row>
    <row r="94" spans="24:59" x14ac:dyDescent="0.25">
      <c r="X94" s="63"/>
      <c r="Y94" s="64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201"/>
      <c r="BA94" s="63"/>
      <c r="BB94" s="63"/>
      <c r="BC94" s="63"/>
      <c r="BD94" s="63"/>
      <c r="BE94" s="63"/>
      <c r="BF94" s="63"/>
      <c r="BG94" s="63"/>
    </row>
    <row r="95" spans="24:59" x14ac:dyDescent="0.25">
      <c r="X95" s="63"/>
      <c r="Y95" s="64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201"/>
      <c r="BA95" s="63"/>
      <c r="BB95" s="63"/>
      <c r="BC95" s="63"/>
      <c r="BD95" s="63"/>
      <c r="BE95" s="63"/>
      <c r="BF95" s="63"/>
      <c r="BG95" s="63"/>
    </row>
    <row r="96" spans="24:59" x14ac:dyDescent="0.25">
      <c r="X96" s="63"/>
      <c r="Y96" s="64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201"/>
      <c r="BA96" s="63"/>
      <c r="BB96" s="63"/>
      <c r="BC96" s="63"/>
      <c r="BD96" s="63"/>
      <c r="BE96" s="63"/>
      <c r="BF96" s="63"/>
      <c r="BG96" s="63"/>
    </row>
    <row r="97" spans="24:59" x14ac:dyDescent="0.25">
      <c r="X97" s="63"/>
      <c r="Y97" s="64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201"/>
      <c r="BA97" s="63"/>
      <c r="BB97" s="63"/>
      <c r="BC97" s="63"/>
      <c r="BD97" s="63"/>
      <c r="BE97" s="63"/>
      <c r="BF97" s="63"/>
      <c r="BG97" s="63"/>
    </row>
    <row r="98" spans="24:59" x14ac:dyDescent="0.25">
      <c r="X98" s="63"/>
      <c r="Y98" s="64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201"/>
      <c r="BA98" s="63"/>
      <c r="BB98" s="63"/>
      <c r="BC98" s="63"/>
      <c r="BD98" s="63"/>
      <c r="BE98" s="63"/>
      <c r="BF98" s="63"/>
      <c r="BG98" s="63"/>
    </row>
    <row r="99" spans="24:59" x14ac:dyDescent="0.25">
      <c r="X99" s="63"/>
      <c r="Y99" s="64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201"/>
      <c r="BA99" s="63"/>
      <c r="BB99" s="63"/>
      <c r="BC99" s="63"/>
      <c r="BD99" s="63"/>
      <c r="BE99" s="63"/>
      <c r="BF99" s="63"/>
      <c r="BG99" s="63"/>
    </row>
    <row r="100" spans="24:59" x14ac:dyDescent="0.25">
      <c r="X100" s="63"/>
      <c r="Y100" s="64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201"/>
      <c r="BA100" s="63"/>
      <c r="BB100" s="63"/>
      <c r="BC100" s="63"/>
      <c r="BD100" s="63"/>
      <c r="BE100" s="63"/>
      <c r="BF100" s="63"/>
      <c r="BG100" s="63"/>
    </row>
    <row r="101" spans="24:59" x14ac:dyDescent="0.25">
      <c r="BG101" s="63"/>
    </row>
  </sheetData>
  <mergeCells count="1">
    <mergeCell ref="N5:U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23" activePane="bottomRight" state="frozen"/>
      <selection activeCell="M4" sqref="M4"/>
      <selection pane="topRight" activeCell="M4" sqref="M4"/>
      <selection pane="bottomLeft" activeCell="M4" sqref="M4"/>
      <selection pane="bottomRight" activeCell="AB40" sqref="AB40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145</v>
      </c>
      <c r="K6" s="9" t="s">
        <v>147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Zero Growth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988.17867912214172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59.241000000000042</v>
      </c>
      <c r="Y8" s="160"/>
      <c r="Z8" s="160"/>
      <c r="AA8" s="160"/>
      <c r="AB8" s="160"/>
      <c r="AC8" s="160"/>
      <c r="AD8" s="160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58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/>
      <c r="AV8" s="164">
        <v>6.8055408778582072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989.99091880047456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59.241000000000042</v>
      </c>
      <c r="Y9" s="160"/>
      <c r="Z9" s="160"/>
      <c r="AA9" s="160"/>
      <c r="AB9" s="160"/>
      <c r="AC9" s="160"/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0</v>
      </c>
      <c r="AU9" s="163"/>
      <c r="AV9" s="164">
        <v>13.693891199525613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988.60037673057002</v>
      </c>
      <c r="T10" s="152">
        <f t="shared" si="4"/>
        <v>13.988178832316066</v>
      </c>
      <c r="U10" s="134"/>
      <c r="W10" s="158" t="str">
        <f t="shared" si="5"/>
        <v>2026-27</v>
      </c>
      <c r="X10" s="189">
        <f t="shared" si="6"/>
        <v>59.82099999999997</v>
      </c>
      <c r="Y10" s="160"/>
      <c r="Z10" s="160"/>
      <c r="AA10" s="160"/>
      <c r="AB10" s="160"/>
      <c r="AC10" s="160"/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9"/>
        <v>0</v>
      </c>
      <c r="AU10" s="163"/>
      <c r="AV10" s="164">
        <v>22.876513269430042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1014.24413</v>
      </c>
      <c r="K11" s="152">
        <f t="shared" si="0"/>
        <v>-15.908130000000028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1014.24413</v>
      </c>
      <c r="S11" s="157">
        <f t="shared" si="3"/>
        <v>983.26314959410718</v>
      </c>
      <c r="T11" s="152">
        <f t="shared" si="4"/>
        <v>17.381495157163727</v>
      </c>
      <c r="U11" s="134"/>
      <c r="W11" s="158" t="str">
        <f t="shared" si="5"/>
        <v>2027-28</v>
      </c>
      <c r="X11" s="189">
        <f t="shared" si="6"/>
        <v>59.82099999999997</v>
      </c>
      <c r="Y11" s="160"/>
      <c r="Z11" s="160"/>
      <c r="AA11" s="160"/>
      <c r="AB11" s="160"/>
      <c r="AC11" s="160"/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9"/>
        <v>0</v>
      </c>
      <c r="AU11" s="163"/>
      <c r="AV11" s="164">
        <v>30.980980405892868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1012.8841199999999</v>
      </c>
      <c r="K12" s="152">
        <f t="shared" si="0"/>
        <v>-115.80811999999992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1012.8841199999999</v>
      </c>
      <c r="S12" s="157">
        <f t="shared" si="3"/>
        <v>973.32904535036198</v>
      </c>
      <c r="T12" s="152">
        <f t="shared" si="4"/>
        <v>-76.103207056542146</v>
      </c>
      <c r="U12" s="134"/>
      <c r="W12" s="158" t="str">
        <f t="shared" si="5"/>
        <v>2028-29</v>
      </c>
      <c r="X12" s="189">
        <f t="shared" si="6"/>
        <v>134.08100000000002</v>
      </c>
      <c r="Y12" s="160"/>
      <c r="Z12" s="160"/>
      <c r="AA12" s="160"/>
      <c r="AB12" s="160"/>
      <c r="AC12" s="160"/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/>
      <c r="AM12" s="158">
        <v>27</v>
      </c>
      <c r="AN12" s="158"/>
      <c r="AO12" s="158"/>
      <c r="AP12" s="158"/>
      <c r="AQ12" s="158"/>
      <c r="AR12" s="158"/>
      <c r="AS12" s="158"/>
      <c r="AT12" s="158">
        <f t="shared" si="9"/>
        <v>27</v>
      </c>
      <c r="AU12" s="163"/>
      <c r="AV12" s="164">
        <v>39.555074649638001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1013.1122300000001</v>
      </c>
      <c r="K13" s="152">
        <f t="shared" si="0"/>
        <v>-116.03623000000005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1013.1122300000001</v>
      </c>
      <c r="S13" s="157">
        <f t="shared" si="3"/>
        <v>961.02078400575317</v>
      </c>
      <c r="T13" s="152">
        <f t="shared" si="4"/>
        <v>-69.682302723974885</v>
      </c>
      <c r="U13" s="134"/>
      <c r="W13" s="158" t="str">
        <f t="shared" si="5"/>
        <v>2029-30</v>
      </c>
      <c r="X13" s="189">
        <f t="shared" si="6"/>
        <v>134.08100000000002</v>
      </c>
      <c r="Y13" s="160"/>
      <c r="Z13" s="160"/>
      <c r="AA13" s="160"/>
      <c r="AB13" s="160"/>
      <c r="AC13" s="160"/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0">SUM(AF13:AH13)</f>
        <v>4.74</v>
      </c>
      <c r="AJ13" s="158">
        <v>30</v>
      </c>
      <c r="AK13" s="158">
        <v>15</v>
      </c>
      <c r="AL13" s="158"/>
      <c r="AM13" s="158">
        <v>27</v>
      </c>
      <c r="AN13" s="158"/>
      <c r="AO13" s="158"/>
      <c r="AP13" s="158"/>
      <c r="AQ13" s="158"/>
      <c r="AR13" s="158"/>
      <c r="AS13" s="158"/>
      <c r="AT13" s="158">
        <f t="shared" si="9"/>
        <v>27</v>
      </c>
      <c r="AU13" s="163"/>
      <c r="AV13" s="164">
        <v>52.091445994246875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1012.75955</v>
      </c>
      <c r="K14" s="152">
        <f t="shared" si="0"/>
        <v>-123.73955000000001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1012.75955</v>
      </c>
      <c r="S14" s="157">
        <f t="shared" si="3"/>
        <v>951.49542979020555</v>
      </c>
      <c r="T14" s="152">
        <f t="shared" si="4"/>
        <v>-70.534187590623787</v>
      </c>
      <c r="U14" s="134"/>
      <c r="W14" s="158" t="str">
        <f t="shared" si="5"/>
        <v>2030-31</v>
      </c>
      <c r="X14" s="189">
        <f t="shared" si="6"/>
        <v>142.137</v>
      </c>
      <c r="Y14" s="160"/>
      <c r="Z14" s="160"/>
      <c r="AA14" s="160"/>
      <c r="AB14" s="160"/>
      <c r="AC14" s="160"/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0"/>
        <v>9.48</v>
      </c>
      <c r="AJ14" s="158">
        <v>30</v>
      </c>
      <c r="AK14" s="158">
        <v>15</v>
      </c>
      <c r="AL14" s="158"/>
      <c r="AM14" s="158">
        <v>27</v>
      </c>
      <c r="AN14" s="158"/>
      <c r="AO14" s="158"/>
      <c r="AP14" s="158"/>
      <c r="AQ14" s="158"/>
      <c r="AR14" s="158"/>
      <c r="AS14" s="158"/>
      <c r="AT14" s="158">
        <f t="shared" si="9"/>
        <v>27</v>
      </c>
      <c r="AU14" s="163"/>
      <c r="AV14" s="164">
        <v>61.264120209794399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1012.49039</v>
      </c>
      <c r="K15" s="152">
        <f t="shared" si="0"/>
        <v>-123.47039000000007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1012.49039</v>
      </c>
      <c r="S15" s="157">
        <f t="shared" si="3"/>
        <v>941.51734143281135</v>
      </c>
      <c r="T15" s="152">
        <f t="shared" si="4"/>
        <v>-63.168914129306245</v>
      </c>
      <c r="U15" s="134"/>
      <c r="W15" s="158" t="str">
        <f t="shared" si="5"/>
        <v>2031-32</v>
      </c>
      <c r="X15" s="189">
        <f t="shared" si="6"/>
        <v>142.137</v>
      </c>
      <c r="Y15" s="160"/>
      <c r="Z15" s="160"/>
      <c r="AA15" s="160"/>
      <c r="AB15" s="160"/>
      <c r="AC15" s="160"/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0"/>
        <v>9.48</v>
      </c>
      <c r="AJ15" s="158">
        <v>30</v>
      </c>
      <c r="AK15" s="158">
        <v>15</v>
      </c>
      <c r="AL15" s="158"/>
      <c r="AM15" s="158">
        <v>27</v>
      </c>
      <c r="AN15" s="158"/>
      <c r="AO15" s="158"/>
      <c r="AP15" s="158"/>
      <c r="AQ15" s="158"/>
      <c r="AR15" s="158"/>
      <c r="AS15" s="158"/>
      <c r="AT15" s="158">
        <f t="shared" si="9"/>
        <v>27</v>
      </c>
      <c r="AU15" s="163"/>
      <c r="AV15" s="164">
        <v>70.973048567188698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1011.2600799999999</v>
      </c>
      <c r="K16" s="152">
        <f t="shared" si="0"/>
        <v>-123.40007999999989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1011.2600799999999</v>
      </c>
      <c r="S16" s="157">
        <f t="shared" si="3"/>
        <v>924.23328839957162</v>
      </c>
      <c r="T16" s="152">
        <f t="shared" si="4"/>
        <v>-58.702238700752446</v>
      </c>
      <c r="U16" s="134"/>
      <c r="W16" s="158" t="str">
        <f t="shared" si="5"/>
        <v>2032-33</v>
      </c>
      <c r="X16" s="189">
        <f t="shared" si="6"/>
        <v>143.29700000000003</v>
      </c>
      <c r="Y16" s="160"/>
      <c r="Z16" s="160"/>
      <c r="AA16" s="160"/>
      <c r="AB16" s="160"/>
      <c r="AC16" s="160"/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0"/>
        <v>14.22</v>
      </c>
      <c r="AJ16" s="158">
        <v>30</v>
      </c>
      <c r="AK16" s="158">
        <v>15</v>
      </c>
      <c r="AL16" s="158"/>
      <c r="AM16" s="158">
        <v>27</v>
      </c>
      <c r="AN16" s="158"/>
      <c r="AO16" s="158"/>
      <c r="AP16" s="158"/>
      <c r="AQ16" s="158"/>
      <c r="AR16" s="158"/>
      <c r="AS16" s="158"/>
      <c r="AT16" s="158">
        <f t="shared" si="9"/>
        <v>27</v>
      </c>
      <c r="AU16" s="163"/>
      <c r="AV16" s="164">
        <v>87.026791600428339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1011.3092</v>
      </c>
      <c r="K17" s="152">
        <f t="shared" si="0"/>
        <v>-199.38520000000005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1011.3092</v>
      </c>
      <c r="S17" s="157">
        <f t="shared" si="3"/>
        <v>914.21812573282909</v>
      </c>
      <c r="T17" s="152">
        <f t="shared" si="4"/>
        <v>-130.11510396283825</v>
      </c>
      <c r="U17" s="134"/>
      <c r="W17" s="158" t="str">
        <f t="shared" si="5"/>
        <v>2033-34</v>
      </c>
      <c r="X17" s="189">
        <f t="shared" si="6"/>
        <v>195.233</v>
      </c>
      <c r="Y17" s="160"/>
      <c r="Z17" s="160"/>
      <c r="AA17" s="160"/>
      <c r="AB17" s="160"/>
      <c r="AC17" s="160"/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0"/>
        <v>14.22</v>
      </c>
      <c r="AJ17" s="158">
        <v>30</v>
      </c>
      <c r="AK17" s="158">
        <v>15</v>
      </c>
      <c r="AL17" s="158"/>
      <c r="AM17" s="158">
        <v>27</v>
      </c>
      <c r="AN17" s="158"/>
      <c r="AO17" s="158"/>
      <c r="AP17" s="158"/>
      <c r="AQ17" s="158"/>
      <c r="AR17" s="158"/>
      <c r="AS17" s="158">
        <v>24</v>
      </c>
      <c r="AT17" s="158">
        <f t="shared" si="9"/>
        <v>51</v>
      </c>
      <c r="AU17" s="163"/>
      <c r="AV17" s="164">
        <v>97.091074267170953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1010.4101800000001</v>
      </c>
      <c r="K18" s="152">
        <f t="shared" si="0"/>
        <v>-198.4861800000001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1010.4101800000001</v>
      </c>
      <c r="S18" s="157">
        <f t="shared" si="3"/>
        <v>908.74959992828553</v>
      </c>
      <c r="T18" s="152">
        <f t="shared" si="4"/>
        <v>-124.52511650215683</v>
      </c>
      <c r="U18" s="134"/>
      <c r="W18" s="158" t="str">
        <f t="shared" si="5"/>
        <v>2034-35</v>
      </c>
      <c r="X18" s="189">
        <f t="shared" si="6"/>
        <v>195.233</v>
      </c>
      <c r="Y18" s="160"/>
      <c r="Z18" s="160"/>
      <c r="AA18" s="160"/>
      <c r="AB18" s="160"/>
      <c r="AC18" s="160"/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0"/>
        <v>14.22</v>
      </c>
      <c r="AJ18" s="158">
        <v>30</v>
      </c>
      <c r="AK18" s="158">
        <v>15</v>
      </c>
      <c r="AL18" s="158"/>
      <c r="AM18" s="158">
        <v>27</v>
      </c>
      <c r="AN18" s="158"/>
      <c r="AO18" s="158"/>
      <c r="AP18" s="158"/>
      <c r="AQ18" s="158"/>
      <c r="AR18" s="158"/>
      <c r="AS18" s="158">
        <v>24</v>
      </c>
      <c r="AT18" s="158">
        <f t="shared" si="9"/>
        <v>51</v>
      </c>
      <c r="AU18" s="163"/>
      <c r="AV18" s="164">
        <v>101.66058007171461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1009.5992</v>
      </c>
      <c r="K19" s="152">
        <f t="shared" si="0"/>
        <v>-197.67520000000002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1009.5992</v>
      </c>
      <c r="S19" s="157">
        <f t="shared" si="3"/>
        <v>903.67638135478444</v>
      </c>
      <c r="T19" s="152">
        <f t="shared" si="4"/>
        <v>-118.93730863831718</v>
      </c>
      <c r="U19" s="134"/>
      <c r="W19" s="158" t="str">
        <f t="shared" si="5"/>
        <v>2035-36</v>
      </c>
      <c r="X19" s="189">
        <f t="shared" si="6"/>
        <v>195.233</v>
      </c>
      <c r="Y19" s="160"/>
      <c r="Z19" s="160"/>
      <c r="AA19" s="160"/>
      <c r="AB19" s="160"/>
      <c r="AC19" s="160"/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0"/>
        <v>14.22</v>
      </c>
      <c r="AJ19" s="158">
        <v>30</v>
      </c>
      <c r="AK19" s="158">
        <v>15</v>
      </c>
      <c r="AL19" s="158"/>
      <c r="AM19" s="158">
        <v>27</v>
      </c>
      <c r="AN19" s="158"/>
      <c r="AO19" s="158"/>
      <c r="AP19" s="158"/>
      <c r="AQ19" s="158"/>
      <c r="AR19" s="158"/>
      <c r="AS19" s="158">
        <v>24</v>
      </c>
      <c r="AT19" s="158">
        <f t="shared" si="9"/>
        <v>51</v>
      </c>
      <c r="AU19" s="163"/>
      <c r="AV19" s="164">
        <v>105.92281864521557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1008.15446</v>
      </c>
      <c r="K20" s="152">
        <f t="shared" si="0"/>
        <v>-196.23045999999999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1008.15446</v>
      </c>
      <c r="S20" s="157">
        <f t="shared" si="3"/>
        <v>897.91426083186332</v>
      </c>
      <c r="T20" s="152">
        <f t="shared" si="4"/>
        <v>-112.7943068705963</v>
      </c>
      <c r="U20" s="134"/>
      <c r="W20" s="158" t="str">
        <f t="shared" si="5"/>
        <v>2036-37</v>
      </c>
      <c r="X20" s="189">
        <f t="shared" si="6"/>
        <v>195.233</v>
      </c>
      <c r="Y20" s="160"/>
      <c r="Z20" s="160"/>
      <c r="AA20" s="160"/>
      <c r="AB20" s="160"/>
      <c r="AC20" s="160"/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0"/>
        <v>14.22</v>
      </c>
      <c r="AJ20" s="158">
        <v>30</v>
      </c>
      <c r="AK20" s="158">
        <v>15</v>
      </c>
      <c r="AL20" s="158"/>
      <c r="AM20" s="158">
        <v>27</v>
      </c>
      <c r="AN20" s="158"/>
      <c r="AO20" s="158"/>
      <c r="AP20" s="158"/>
      <c r="AQ20" s="158"/>
      <c r="AR20" s="158"/>
      <c r="AS20" s="158">
        <v>24</v>
      </c>
      <c r="AT20" s="158">
        <f t="shared" si="9"/>
        <v>51</v>
      </c>
      <c r="AU20" s="163"/>
      <c r="AV20" s="164">
        <v>110.24019916813663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1008.3513299999998</v>
      </c>
      <c r="K21" s="152">
        <f t="shared" si="0"/>
        <v>-196.42732999999987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1008.3513299999998</v>
      </c>
      <c r="S21" s="157">
        <f t="shared" si="3"/>
        <v>894.47030207958642</v>
      </c>
      <c r="T21" s="152">
        <f t="shared" si="4"/>
        <v>-108.24514883356267</v>
      </c>
      <c r="U21" s="134"/>
      <c r="W21" s="158" t="str">
        <f t="shared" si="5"/>
        <v>2037-38</v>
      </c>
      <c r="X21" s="189">
        <f t="shared" si="6"/>
        <v>195.233</v>
      </c>
      <c r="Y21" s="160"/>
      <c r="Z21" s="160"/>
      <c r="AA21" s="160"/>
      <c r="AB21" s="160"/>
      <c r="AC21" s="160"/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0"/>
        <v>14.22</v>
      </c>
      <c r="AJ21" s="158">
        <v>30</v>
      </c>
      <c r="AK21" s="158">
        <v>15</v>
      </c>
      <c r="AL21" s="158"/>
      <c r="AM21" s="158">
        <v>27</v>
      </c>
      <c r="AN21" s="158"/>
      <c r="AO21" s="158"/>
      <c r="AP21" s="158"/>
      <c r="AQ21" s="158"/>
      <c r="AR21" s="158"/>
      <c r="AS21" s="158">
        <v>24</v>
      </c>
      <c r="AT21" s="158">
        <f t="shared" si="9"/>
        <v>51</v>
      </c>
      <c r="AU21" s="163"/>
      <c r="AV21" s="164">
        <v>113.88102792041344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1007.9702199999999</v>
      </c>
      <c r="K22" s="152">
        <f t="shared" si="0"/>
        <v>-196.04621999999995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1007.9702199999999</v>
      </c>
      <c r="S22" s="157">
        <f t="shared" si="3"/>
        <v>889.68368912741289</v>
      </c>
      <c r="T22" s="152">
        <f t="shared" si="4"/>
        <v>-103.11642208172134</v>
      </c>
      <c r="U22" s="134"/>
      <c r="W22" s="158" t="str">
        <f t="shared" si="5"/>
        <v>2038-39</v>
      </c>
      <c r="X22" s="189">
        <f t="shared" si="6"/>
        <v>195.233</v>
      </c>
      <c r="Y22" s="160"/>
      <c r="Z22" s="160"/>
      <c r="AA22" s="160"/>
      <c r="AB22" s="160"/>
      <c r="AC22" s="160"/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0"/>
        <v>14.22</v>
      </c>
      <c r="AJ22" s="158">
        <v>30</v>
      </c>
      <c r="AK22" s="158">
        <v>15</v>
      </c>
      <c r="AL22" s="158"/>
      <c r="AM22" s="158">
        <v>27</v>
      </c>
      <c r="AN22" s="158"/>
      <c r="AO22" s="158"/>
      <c r="AP22" s="158"/>
      <c r="AQ22" s="158"/>
      <c r="AR22" s="158"/>
      <c r="AS22" s="158">
        <v>24</v>
      </c>
      <c r="AT22" s="158">
        <f t="shared" si="9"/>
        <v>51</v>
      </c>
      <c r="AU22" s="163"/>
      <c r="AV22" s="164">
        <v>118.28653087258701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1007.51025</v>
      </c>
      <c r="K23" s="152">
        <f t="shared" si="0"/>
        <v>-195.58625000000006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1007.51025</v>
      </c>
      <c r="S23" s="157">
        <f t="shared" si="3"/>
        <v>884.96930473827331</v>
      </c>
      <c r="T23" s="152">
        <f t="shared" si="4"/>
        <v>-97.916196863906862</v>
      </c>
      <c r="U23" s="134"/>
      <c r="W23" s="158" t="str">
        <f t="shared" si="5"/>
        <v>2039-40</v>
      </c>
      <c r="X23" s="189">
        <f t="shared" si="6"/>
        <v>195.233</v>
      </c>
      <c r="Y23" s="160"/>
      <c r="Z23" s="160"/>
      <c r="AA23" s="160"/>
      <c r="AB23" s="160"/>
      <c r="AC23" s="160"/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0"/>
        <v>14.22</v>
      </c>
      <c r="AJ23" s="158">
        <v>30</v>
      </c>
      <c r="AK23" s="158">
        <v>15</v>
      </c>
      <c r="AL23" s="158"/>
      <c r="AM23" s="158">
        <v>27</v>
      </c>
      <c r="AN23" s="158"/>
      <c r="AO23" s="158"/>
      <c r="AP23" s="158"/>
      <c r="AQ23" s="158"/>
      <c r="AR23" s="158"/>
      <c r="AS23" s="158">
        <v>24</v>
      </c>
      <c r="AT23" s="158">
        <f t="shared" si="9"/>
        <v>51</v>
      </c>
      <c r="AU23" s="163"/>
      <c r="AV23" s="164">
        <v>122.54094526172673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1006.0704699999999</v>
      </c>
      <c r="K24" s="152">
        <f t="shared" si="0"/>
        <v>-194.14646999999991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1006.0704699999999</v>
      </c>
      <c r="S24" s="157">
        <f t="shared" si="3"/>
        <v>878.72867570102301</v>
      </c>
      <c r="T24" s="152">
        <f t="shared" si="4"/>
        <v>-91.770560409499012</v>
      </c>
      <c r="U24" s="134"/>
      <c r="W24" s="158" t="str">
        <f t="shared" si="5"/>
        <v>2040-41</v>
      </c>
      <c r="X24" s="189">
        <f t="shared" si="6"/>
        <v>195.233</v>
      </c>
      <c r="Y24" s="160"/>
      <c r="Z24" s="160"/>
      <c r="AA24" s="160"/>
      <c r="AB24" s="160"/>
      <c r="AC24" s="160"/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0"/>
        <v>14.22</v>
      </c>
      <c r="AJ24" s="158">
        <v>30</v>
      </c>
      <c r="AK24" s="158">
        <v>15</v>
      </c>
      <c r="AL24" s="158"/>
      <c r="AM24" s="158">
        <v>27</v>
      </c>
      <c r="AN24" s="158"/>
      <c r="AO24" s="158"/>
      <c r="AP24" s="158"/>
      <c r="AQ24" s="158"/>
      <c r="AR24" s="158"/>
      <c r="AS24" s="158">
        <v>24</v>
      </c>
      <c r="AT24" s="158">
        <f t="shared" si="9"/>
        <v>51</v>
      </c>
      <c r="AU24" s="163"/>
      <c r="AV24" s="164">
        <v>127.34179429897691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1006.14886</v>
      </c>
      <c r="K25" s="152">
        <f>I25-J25</f>
        <v>-194.22486000000004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1006.14886</v>
      </c>
      <c r="S25" s="157">
        <f t="shared" si="3"/>
        <v>875.89202810934296</v>
      </c>
      <c r="T25" s="152">
        <f>I25+Q25-R25</f>
        <v>-87.266431526676001</v>
      </c>
      <c r="U25" s="134"/>
      <c r="V25" s="63"/>
      <c r="W25" s="158" t="str">
        <f>B25</f>
        <v>2041-42</v>
      </c>
      <c r="X25" s="189">
        <f t="shared" si="6"/>
        <v>195.233</v>
      </c>
      <c r="Y25" s="160"/>
      <c r="Z25" s="160"/>
      <c r="AA25" s="160"/>
      <c r="AB25" s="160"/>
      <c r="AC25" s="160"/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0"/>
        <v>14.22</v>
      </c>
      <c r="AJ25" s="158">
        <v>30</v>
      </c>
      <c r="AK25" s="158">
        <v>15</v>
      </c>
      <c r="AL25" s="158"/>
      <c r="AM25" s="158">
        <v>27</v>
      </c>
      <c r="AN25" s="158"/>
      <c r="AO25" s="158"/>
      <c r="AP25" s="158"/>
      <c r="AQ25" s="158"/>
      <c r="AR25" s="158"/>
      <c r="AS25" s="158">
        <v>24</v>
      </c>
      <c r="AT25" s="158">
        <f t="shared" si="9"/>
        <v>51</v>
      </c>
      <c r="AU25" s="163"/>
      <c r="AV25" s="164">
        <v>130.25683189065705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1005.61916</v>
      </c>
      <c r="K26" s="152">
        <f t="shared" ref="K26:K34" si="11">I26-J26</f>
        <v>-193.69515999999999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1005.61916</v>
      </c>
      <c r="S26" s="157">
        <f t="shared" si="3"/>
        <v>871.74019806088518</v>
      </c>
      <c r="T26" s="152">
        <f t="shared" ref="T26:T34" si="14">I26+Q26-R26</f>
        <v>-82.013675690564924</v>
      </c>
      <c r="U26" s="134"/>
      <c r="W26" s="158" t="str">
        <f t="shared" ref="W26:W34" si="15">B26</f>
        <v>2042-43</v>
      </c>
      <c r="X26" s="189">
        <f t="shared" si="6"/>
        <v>195.233</v>
      </c>
      <c r="Y26" s="160"/>
      <c r="Z26" s="160"/>
      <c r="AA26" s="160"/>
      <c r="AB26" s="160"/>
      <c r="AC26" s="160"/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0"/>
        <v>14.22</v>
      </c>
      <c r="AJ26" s="158">
        <v>30</v>
      </c>
      <c r="AK26" s="158">
        <v>15</v>
      </c>
      <c r="AL26" s="158"/>
      <c r="AM26" s="158">
        <v>27</v>
      </c>
      <c r="AN26" s="158"/>
      <c r="AO26" s="158"/>
      <c r="AP26" s="158"/>
      <c r="AQ26" s="158"/>
      <c r="AR26" s="158"/>
      <c r="AS26" s="158">
        <v>24</v>
      </c>
      <c r="AT26" s="158">
        <f t="shared" si="9"/>
        <v>51</v>
      </c>
      <c r="AU26" s="163"/>
      <c r="AV26" s="164">
        <v>133.87896193911479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1005.0755600000001</v>
      </c>
      <c r="K27" s="152">
        <f t="shared" si="11"/>
        <v>-193.15156000000013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1005.0755600000001</v>
      </c>
      <c r="S27" s="157">
        <f t="shared" si="3"/>
        <v>867.87269579996882</v>
      </c>
      <c r="T27" s="152">
        <f t="shared" si="14"/>
        <v>-76.790900878610159</v>
      </c>
      <c r="U27" s="134"/>
      <c r="W27" s="158" t="str">
        <f t="shared" si="15"/>
        <v>2043-44</v>
      </c>
      <c r="X27" s="189">
        <f t="shared" si="6"/>
        <v>195.233</v>
      </c>
      <c r="Y27" s="160"/>
      <c r="Z27" s="160"/>
      <c r="AA27" s="160"/>
      <c r="AB27" s="160"/>
      <c r="AC27" s="160"/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0"/>
        <v>14.22</v>
      </c>
      <c r="AJ27" s="158">
        <v>30</v>
      </c>
      <c r="AK27" s="158">
        <v>15</v>
      </c>
      <c r="AL27" s="158"/>
      <c r="AM27" s="158">
        <v>27</v>
      </c>
      <c r="AN27" s="158"/>
      <c r="AO27" s="158"/>
      <c r="AP27" s="158"/>
      <c r="AQ27" s="158"/>
      <c r="AR27" s="158"/>
      <c r="AS27" s="158">
        <v>24</v>
      </c>
      <c r="AT27" s="158">
        <f t="shared" si="9"/>
        <v>51</v>
      </c>
      <c r="AU27" s="163"/>
      <c r="AV27" s="164">
        <v>137.20286420003129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1003.8129300000001</v>
      </c>
      <c r="K28" s="152">
        <f t="shared" si="11"/>
        <v>-191.88893000000007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1003.8129300000001</v>
      </c>
      <c r="S28" s="157">
        <f t="shared" si="3"/>
        <v>859.3477271269785</v>
      </c>
      <c r="T28" s="152">
        <f t="shared" si="14"/>
        <v>-70.849096066656102</v>
      </c>
      <c r="U28" s="134"/>
      <c r="W28" s="158" t="str">
        <f t="shared" si="15"/>
        <v>2044-45</v>
      </c>
      <c r="X28" s="189">
        <f t="shared" si="6"/>
        <v>195.233</v>
      </c>
      <c r="Y28" s="160"/>
      <c r="Z28" s="160"/>
      <c r="AA28" s="160"/>
      <c r="AB28" s="160"/>
      <c r="AC28" s="160"/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0"/>
        <v>14.22</v>
      </c>
      <c r="AJ28" s="158">
        <v>30</v>
      </c>
      <c r="AK28" s="158">
        <v>15</v>
      </c>
      <c r="AL28" s="158"/>
      <c r="AM28" s="158">
        <v>27</v>
      </c>
      <c r="AN28" s="158"/>
      <c r="AO28" s="158"/>
      <c r="AP28" s="158"/>
      <c r="AQ28" s="158"/>
      <c r="AR28" s="158"/>
      <c r="AS28" s="158">
        <v>24</v>
      </c>
      <c r="AT28" s="158">
        <f t="shared" si="9"/>
        <v>51</v>
      </c>
      <c r="AU28" s="163"/>
      <c r="AV28" s="164">
        <v>144.46520287302161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1004.06839</v>
      </c>
      <c r="K29" s="152">
        <f t="shared" si="11"/>
        <v>-192.14439000000004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1004.06839</v>
      </c>
      <c r="S29" s="157">
        <f t="shared" si="3"/>
        <v>854.25899709739178</v>
      </c>
      <c r="T29" s="152">
        <f t="shared" si="14"/>
        <v>-66.425381254702074</v>
      </c>
      <c r="U29" s="134"/>
      <c r="W29" s="158" t="str">
        <f t="shared" si="15"/>
        <v>2045-46</v>
      </c>
      <c r="X29" s="189">
        <f t="shared" si="6"/>
        <v>195.233</v>
      </c>
      <c r="Y29" s="160"/>
      <c r="Z29" s="160"/>
      <c r="AA29" s="160"/>
      <c r="AB29" s="160"/>
      <c r="AC29" s="160"/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0"/>
        <v>14.22</v>
      </c>
      <c r="AJ29" s="158">
        <v>30</v>
      </c>
      <c r="AK29" s="158">
        <v>15</v>
      </c>
      <c r="AL29" s="158"/>
      <c r="AM29" s="158">
        <v>27</v>
      </c>
      <c r="AN29" s="158"/>
      <c r="AO29" s="158"/>
      <c r="AP29" s="158"/>
      <c r="AQ29" s="158"/>
      <c r="AR29" s="158"/>
      <c r="AS29" s="158">
        <v>24</v>
      </c>
      <c r="AT29" s="158">
        <f t="shared" si="9"/>
        <v>51</v>
      </c>
      <c r="AU29" s="163"/>
      <c r="AV29" s="164">
        <v>149.80939290260829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1003.57624</v>
      </c>
      <c r="K30" s="152">
        <f t="shared" si="11"/>
        <v>-191.65224000000001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1003.57624</v>
      </c>
      <c r="S30" s="157">
        <f t="shared" si="3"/>
        <v>848.14935981049507</v>
      </c>
      <c r="T30" s="152">
        <f t="shared" si="14"/>
        <v>-61.254056442747014</v>
      </c>
      <c r="U30" s="134"/>
      <c r="W30" s="158" t="str">
        <f t="shared" si="15"/>
        <v>2046-47</v>
      </c>
      <c r="X30" s="189">
        <f t="shared" si="6"/>
        <v>195.233</v>
      </c>
      <c r="Y30" s="160"/>
      <c r="Z30" s="160"/>
      <c r="AA30" s="160"/>
      <c r="AB30" s="160"/>
      <c r="AC30" s="160"/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0"/>
        <v>14.22</v>
      </c>
      <c r="AJ30" s="158">
        <v>30</v>
      </c>
      <c r="AK30" s="158">
        <v>15</v>
      </c>
      <c r="AL30" s="158"/>
      <c r="AM30" s="158">
        <v>27</v>
      </c>
      <c r="AN30" s="158"/>
      <c r="AO30" s="158"/>
      <c r="AP30" s="158"/>
      <c r="AQ30" s="158"/>
      <c r="AR30" s="158"/>
      <c r="AS30" s="158">
        <v>24</v>
      </c>
      <c r="AT30" s="158">
        <f t="shared" si="9"/>
        <v>51</v>
      </c>
      <c r="AU30" s="163"/>
      <c r="AV30" s="164">
        <v>155.42688018950491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1002.9881300000001</v>
      </c>
      <c r="K31" s="152">
        <f t="shared" si="11"/>
        <v>-191.06413000000009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1002.9881300000001</v>
      </c>
      <c r="S31" s="157">
        <f t="shared" si="3"/>
        <v>843.37672026851817</v>
      </c>
      <c r="T31" s="152">
        <f t="shared" si="14"/>
        <v>-55.9867716307931</v>
      </c>
      <c r="U31" s="134"/>
      <c r="W31" s="158" t="str">
        <f t="shared" si="15"/>
        <v>2047-48</v>
      </c>
      <c r="X31" s="189">
        <f t="shared" si="6"/>
        <v>195.233</v>
      </c>
      <c r="Y31" s="160"/>
      <c r="Z31" s="160"/>
      <c r="AA31" s="160"/>
      <c r="AB31" s="160"/>
      <c r="AC31" s="160"/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0"/>
        <v>14.22</v>
      </c>
      <c r="AJ31" s="158">
        <v>30</v>
      </c>
      <c r="AK31" s="158">
        <v>15</v>
      </c>
      <c r="AL31" s="158"/>
      <c r="AM31" s="158">
        <v>27</v>
      </c>
      <c r="AN31" s="158"/>
      <c r="AO31" s="158"/>
      <c r="AP31" s="158"/>
      <c r="AQ31" s="158"/>
      <c r="AR31" s="158"/>
      <c r="AS31" s="158">
        <v>24</v>
      </c>
      <c r="AT31" s="158">
        <f t="shared" si="9"/>
        <v>51</v>
      </c>
      <c r="AU31" s="163"/>
      <c r="AV31" s="164">
        <v>159.61140973148193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1001.6464300000001</v>
      </c>
      <c r="K32" s="152">
        <f t="shared" si="11"/>
        <v>-189.72243000000014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1001.6464300000001</v>
      </c>
      <c r="S32" s="157">
        <f t="shared" si="3"/>
        <v>836.82544322182116</v>
      </c>
      <c r="T32" s="152">
        <f t="shared" si="14"/>
        <v>-49.965896818839155</v>
      </c>
      <c r="U32" s="134"/>
      <c r="W32" s="158" t="str">
        <f t="shared" si="15"/>
        <v>2048-49</v>
      </c>
      <c r="X32" s="189">
        <f t="shared" si="6"/>
        <v>195.233</v>
      </c>
      <c r="Y32" s="160"/>
      <c r="Z32" s="160"/>
      <c r="AA32" s="160"/>
      <c r="AB32" s="160"/>
      <c r="AC32" s="160"/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0"/>
        <v>14.22</v>
      </c>
      <c r="AJ32" s="158">
        <v>30</v>
      </c>
      <c r="AK32" s="158">
        <v>15</v>
      </c>
      <c r="AL32" s="158"/>
      <c r="AM32" s="158">
        <v>27</v>
      </c>
      <c r="AN32" s="158"/>
      <c r="AO32" s="158"/>
      <c r="AP32" s="158"/>
      <c r="AQ32" s="158"/>
      <c r="AR32" s="158"/>
      <c r="AS32" s="158">
        <v>24</v>
      </c>
      <c r="AT32" s="158">
        <f t="shared" si="9"/>
        <v>51</v>
      </c>
      <c r="AU32" s="163"/>
      <c r="AV32" s="164">
        <v>164.82098677817896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1001.73459</v>
      </c>
      <c r="K33" s="152">
        <f t="shared" si="11"/>
        <v>-189.81059000000005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1001.73459</v>
      </c>
      <c r="S33" s="157">
        <f t="shared" si="3"/>
        <v>833.50514336171011</v>
      </c>
      <c r="T33" s="152">
        <f t="shared" si="14"/>
        <v>-45.374882006884036</v>
      </c>
      <c r="U33" s="134"/>
      <c r="W33" s="158" t="str">
        <f t="shared" si="15"/>
        <v>2049-50</v>
      </c>
      <c r="X33" s="189">
        <f t="shared" si="6"/>
        <v>195.233</v>
      </c>
      <c r="Y33" s="160"/>
      <c r="Z33" s="160"/>
      <c r="AA33" s="160"/>
      <c r="AB33" s="160"/>
      <c r="AC33" s="160"/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0"/>
        <v>14.22</v>
      </c>
      <c r="AJ33" s="158">
        <v>30</v>
      </c>
      <c r="AK33" s="158">
        <v>15</v>
      </c>
      <c r="AL33" s="158"/>
      <c r="AM33" s="158">
        <v>27</v>
      </c>
      <c r="AN33" s="158"/>
      <c r="AO33" s="158"/>
      <c r="AP33" s="158"/>
      <c r="AQ33" s="158"/>
      <c r="AR33" s="158"/>
      <c r="AS33" s="158">
        <v>24</v>
      </c>
      <c r="AT33" s="158">
        <f t="shared" si="9"/>
        <v>51</v>
      </c>
      <c r="AU33" s="163"/>
      <c r="AV33" s="164">
        <v>168.22944663828991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1001.06202</v>
      </c>
      <c r="K34" s="152">
        <f t="shared" si="11"/>
        <v>-189.13801999999998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1001.06202</v>
      </c>
      <c r="S34" s="157">
        <f t="shared" si="3"/>
        <v>829.28375922823932</v>
      </c>
      <c r="T34" s="152">
        <f t="shared" si="14"/>
        <v>-40.023137194929973</v>
      </c>
      <c r="U34" s="134"/>
      <c r="W34" s="158" t="str">
        <f t="shared" si="15"/>
        <v>2050-51</v>
      </c>
      <c r="X34" s="189">
        <f t="shared" si="6"/>
        <v>195.233</v>
      </c>
      <c r="Y34" s="158"/>
      <c r="Z34" s="158"/>
      <c r="AA34" s="160"/>
      <c r="AB34" s="160"/>
      <c r="AC34" s="160"/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/>
      <c r="AM34" s="158">
        <v>27</v>
      </c>
      <c r="AN34" s="158"/>
      <c r="AO34" s="158"/>
      <c r="AP34" s="158"/>
      <c r="AQ34" s="158"/>
      <c r="AR34" s="158"/>
      <c r="AS34" s="158">
        <v>24</v>
      </c>
      <c r="AT34" s="158">
        <f t="shared" si="9"/>
        <v>51</v>
      </c>
      <c r="AU34" s="163"/>
      <c r="AV34" s="164">
        <v>171.77826077176061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B40" sqref="B40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987.84285344703471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49.241000000000042</v>
      </c>
      <c r="Y8" s="160"/>
      <c r="Z8" s="197" t="str">
        <f>'RNG by Scenario'!P15</f>
        <v xml:space="preserve">RmxSmsRNGN1 </v>
      </c>
      <c r="AA8" s="197"/>
      <c r="AB8" s="197"/>
      <c r="AC8" s="197"/>
      <c r="AD8" s="197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58">
        <v>10</v>
      </c>
      <c r="AM8" s="158"/>
      <c r="AN8" s="158"/>
      <c r="AO8" s="158"/>
      <c r="AP8" s="158"/>
      <c r="AQ8" s="158"/>
      <c r="AR8" s="158"/>
      <c r="AS8" s="158"/>
      <c r="AT8" s="158">
        <f>SUM(AL8:AS8)</f>
        <v>10</v>
      </c>
      <c r="AU8" s="163"/>
      <c r="AV8" s="164">
        <v>7.1413665529652173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989.3175475355464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49.241000000000042</v>
      </c>
      <c r="Y9" s="160"/>
      <c r="Z9" s="197">
        <f>'RNG by Scenario'!P16</f>
        <v>2.9178082191780823</v>
      </c>
      <c r="AA9" s="160"/>
      <c r="AB9" s="160"/>
      <c r="AC9" s="160"/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>
        <v>10</v>
      </c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10</v>
      </c>
      <c r="AU9" s="163"/>
      <c r="AV9" s="164">
        <v>14.367262464453757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987.57176601156687</v>
      </c>
      <c r="T10" s="152">
        <f t="shared" si="4"/>
        <v>13.988178832316066</v>
      </c>
      <c r="U10" s="134"/>
      <c r="W10" s="158" t="str">
        <f t="shared" si="5"/>
        <v>2026-27</v>
      </c>
      <c r="X10" s="189">
        <f t="shared" si="6"/>
        <v>49.82099999999997</v>
      </c>
      <c r="Y10" s="160"/>
      <c r="Z10" s="197">
        <f>'RNG by Scenario'!P17</f>
        <v>3.404109589041096</v>
      </c>
      <c r="AA10" s="160"/>
      <c r="AB10" s="160"/>
      <c r="AC10" s="160"/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>
        <v>10</v>
      </c>
      <c r="AM10" s="158"/>
      <c r="AN10" s="158"/>
      <c r="AO10" s="158"/>
      <c r="AP10" s="158"/>
      <c r="AQ10" s="158"/>
      <c r="AR10" s="158"/>
      <c r="AS10" s="158"/>
      <c r="AT10" s="158">
        <f t="shared" si="9"/>
        <v>10</v>
      </c>
      <c r="AU10" s="163"/>
      <c r="AV10" s="164">
        <v>23.905123988433111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1019.3393100000002</v>
      </c>
      <c r="K11" s="152">
        <f t="shared" si="0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986.81669385305611</v>
      </c>
      <c r="T11" s="152">
        <f t="shared" si="4"/>
        <v>12.286315157163585</v>
      </c>
      <c r="U11" s="134"/>
      <c r="W11" s="158" t="str">
        <f t="shared" si="5"/>
        <v>2027-28</v>
      </c>
      <c r="X11" s="189">
        <f t="shared" si="6"/>
        <v>49.82099999999997</v>
      </c>
      <c r="Y11" s="160"/>
      <c r="Z11" s="197">
        <f>'RNG by Scenario'!P18</f>
        <v>3.8356164383561646</v>
      </c>
      <c r="AA11" s="160"/>
      <c r="AB11" s="160"/>
      <c r="AC11" s="160"/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>
        <v>10</v>
      </c>
      <c r="AM11" s="158"/>
      <c r="AN11" s="158"/>
      <c r="AO11" s="158"/>
      <c r="AP11" s="158"/>
      <c r="AQ11" s="158"/>
      <c r="AR11" s="158"/>
      <c r="AS11" s="158"/>
      <c r="AT11" s="158">
        <f t="shared" si="9"/>
        <v>10</v>
      </c>
      <c r="AU11" s="163"/>
      <c r="AV11" s="164">
        <v>32.522616146944038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984.79793916985602</v>
      </c>
      <c r="T12" s="152">
        <f t="shared" si="4"/>
        <v>-89.704007056542309</v>
      </c>
      <c r="U12" s="134"/>
      <c r="W12" s="158" t="str">
        <f t="shared" si="5"/>
        <v>2028-29</v>
      </c>
      <c r="X12" s="189">
        <f t="shared" si="6"/>
        <v>93.081000000000017</v>
      </c>
      <c r="Y12" s="160"/>
      <c r="Z12" s="197">
        <f>'RNG by Scenario'!P19</f>
        <v>4.10958904109589</v>
      </c>
      <c r="AA12" s="160"/>
      <c r="AB12" s="160"/>
      <c r="AC12" s="160"/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>
        <v>10</v>
      </c>
      <c r="AM12" s="158">
        <v>58</v>
      </c>
      <c r="AN12" s="158"/>
      <c r="AO12" s="158"/>
      <c r="AP12" s="158"/>
      <c r="AQ12" s="158"/>
      <c r="AR12" s="158"/>
      <c r="AS12" s="158"/>
      <c r="AT12" s="158">
        <f t="shared" si="9"/>
        <v>68</v>
      </c>
      <c r="AU12" s="163"/>
      <c r="AV12" s="164">
        <v>41.686980830144094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980.48724518748213</v>
      </c>
      <c r="T13" s="152">
        <f t="shared" si="4"/>
        <v>-91.83812272397472</v>
      </c>
      <c r="U13" s="134"/>
      <c r="W13" s="158" t="str">
        <f t="shared" si="5"/>
        <v>2029-30</v>
      </c>
      <c r="X13" s="189">
        <f t="shared" si="6"/>
        <v>93.081000000000017</v>
      </c>
      <c r="Y13" s="160"/>
      <c r="Z13" s="197">
        <f>'RNG by Scenario'!P20</f>
        <v>4.3835616438356162</v>
      </c>
      <c r="AA13" s="160"/>
      <c r="AB13" s="160"/>
      <c r="AC13" s="160"/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0">SUM(AF13:AH13)</f>
        <v>4.74</v>
      </c>
      <c r="AJ13" s="158">
        <v>30</v>
      </c>
      <c r="AK13" s="158">
        <v>15</v>
      </c>
      <c r="AL13" s="158">
        <v>10</v>
      </c>
      <c r="AM13" s="158">
        <v>58</v>
      </c>
      <c r="AN13" s="158"/>
      <c r="AO13" s="158"/>
      <c r="AP13" s="158"/>
      <c r="AQ13" s="158"/>
      <c r="AR13" s="158"/>
      <c r="AS13" s="158"/>
      <c r="AT13" s="158">
        <f t="shared" si="9"/>
        <v>68</v>
      </c>
      <c r="AU13" s="163"/>
      <c r="AV13" s="164">
        <v>54.780804812517786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1043.3949500000001</v>
      </c>
      <c r="K14" s="152">
        <f t="shared" si="0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978.77635110104143</v>
      </c>
      <c r="T14" s="152">
        <f t="shared" si="4"/>
        <v>-101.16958759062391</v>
      </c>
      <c r="U14" s="134"/>
      <c r="W14" s="158" t="str">
        <f t="shared" si="5"/>
        <v>2030-31</v>
      </c>
      <c r="X14" s="189">
        <f t="shared" si="6"/>
        <v>91.91700000000003</v>
      </c>
      <c r="Y14" s="160"/>
      <c r="Z14" s="197">
        <f>'RNG by Scenario'!P21</f>
        <v>4.3835616438356162</v>
      </c>
      <c r="AA14" s="160"/>
      <c r="AB14" s="160"/>
      <c r="AC14" s="160"/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0"/>
        <v>9.48</v>
      </c>
      <c r="AJ14" s="158">
        <v>30</v>
      </c>
      <c r="AK14" s="158">
        <v>15</v>
      </c>
      <c r="AL14" s="158">
        <v>10</v>
      </c>
      <c r="AM14" s="158">
        <v>58</v>
      </c>
      <c r="AN14" s="158">
        <v>9.2200000000000006</v>
      </c>
      <c r="AO14" s="158"/>
      <c r="AP14" s="158"/>
      <c r="AQ14" s="158"/>
      <c r="AR14" s="158"/>
      <c r="AS14" s="158"/>
      <c r="AT14" s="158">
        <f t="shared" si="9"/>
        <v>77.22</v>
      </c>
      <c r="AU14" s="163"/>
      <c r="AV14" s="164">
        <v>64.618598898958666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1051.55927</v>
      </c>
      <c r="K15" s="152">
        <f t="shared" si="0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976.50279592361562</v>
      </c>
      <c r="T15" s="152">
        <f t="shared" si="4"/>
        <v>-102.23779412930617</v>
      </c>
      <c r="U15" s="134"/>
      <c r="W15" s="158" t="str">
        <f t="shared" si="5"/>
        <v>2031-32</v>
      </c>
      <c r="X15" s="189">
        <f t="shared" si="6"/>
        <v>91.91700000000003</v>
      </c>
      <c r="Y15" s="160"/>
      <c r="Z15" s="197">
        <f>'RNG by Scenario'!P22</f>
        <v>4.3835616438356162</v>
      </c>
      <c r="AA15" s="160"/>
      <c r="AB15" s="160"/>
      <c r="AC15" s="160"/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0"/>
        <v>9.48</v>
      </c>
      <c r="AJ15" s="158">
        <v>30</v>
      </c>
      <c r="AK15" s="158">
        <v>15</v>
      </c>
      <c r="AL15" s="158">
        <v>10</v>
      </c>
      <c r="AM15" s="158">
        <v>58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9"/>
        <v>77.22</v>
      </c>
      <c r="AU15" s="163"/>
      <c r="AV15" s="164">
        <v>75.056474076384362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1058.63858</v>
      </c>
      <c r="K16" s="152">
        <f t="shared" si="0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966.84468724481724</v>
      </c>
      <c r="T16" s="152">
        <f t="shared" si="4"/>
        <v>-106.08073870075259</v>
      </c>
      <c r="U16" s="134"/>
      <c r="W16" s="158" t="str">
        <f t="shared" si="5"/>
        <v>2032-33</v>
      </c>
      <c r="X16" s="189">
        <f t="shared" si="6"/>
        <v>93.076999999999998</v>
      </c>
      <c r="Y16" s="160"/>
      <c r="Z16" s="197">
        <f>'RNG by Scenario'!P23</f>
        <v>4.3835616438356162</v>
      </c>
      <c r="AA16" s="160"/>
      <c r="AB16" s="160"/>
      <c r="AC16" s="160"/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0"/>
        <v>14.22</v>
      </c>
      <c r="AJ16" s="158">
        <v>30</v>
      </c>
      <c r="AK16" s="158">
        <v>15</v>
      </c>
      <c r="AL16" s="158">
        <v>10</v>
      </c>
      <c r="AM16" s="158">
        <v>58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9"/>
        <v>77.22</v>
      </c>
      <c r="AU16" s="163"/>
      <c r="AV16" s="164">
        <v>91.793892755182839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1067.06105</v>
      </c>
      <c r="K17" s="152">
        <f t="shared" si="0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964.45782742644747</v>
      </c>
      <c r="T17" s="152">
        <f t="shared" si="4"/>
        <v>-185.86695396283824</v>
      </c>
      <c r="U17" s="134"/>
      <c r="W17" s="158" t="str">
        <f t="shared" si="5"/>
        <v>2033-34</v>
      </c>
      <c r="X17" s="189">
        <f t="shared" si="6"/>
        <v>118.01300000000003</v>
      </c>
      <c r="Y17" s="160"/>
      <c r="Z17" s="197">
        <f>'RNG by Scenario'!P24</f>
        <v>4.3835616438356162</v>
      </c>
      <c r="AA17" s="160"/>
      <c r="AB17" s="160"/>
      <c r="AC17" s="160"/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0"/>
        <v>14.22</v>
      </c>
      <c r="AJ17" s="158">
        <v>30</v>
      </c>
      <c r="AK17" s="158">
        <v>15</v>
      </c>
      <c r="AL17" s="158">
        <v>10</v>
      </c>
      <c r="AM17" s="158">
        <v>58</v>
      </c>
      <c r="AN17" s="158">
        <v>9.2200000000000006</v>
      </c>
      <c r="AO17" s="158"/>
      <c r="AP17" s="158"/>
      <c r="AQ17" s="158"/>
      <c r="AR17" s="158"/>
      <c r="AS17" s="158">
        <v>51</v>
      </c>
      <c r="AT17" s="158">
        <f t="shared" si="9"/>
        <v>128.22</v>
      </c>
      <c r="AU17" s="163"/>
      <c r="AV17" s="164">
        <v>102.60322257355257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1074.4459299999999</v>
      </c>
      <c r="K18" s="152">
        <f t="shared" si="0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966.88414990757815</v>
      </c>
      <c r="T18" s="152">
        <f t="shared" si="4"/>
        <v>-188.56086650215661</v>
      </c>
      <c r="U18" s="134"/>
      <c r="W18" s="158" t="str">
        <f t="shared" si="5"/>
        <v>2034-35</v>
      </c>
      <c r="X18" s="189">
        <f t="shared" si="6"/>
        <v>118.01300000000003</v>
      </c>
      <c r="Y18" s="160"/>
      <c r="Z18" s="197">
        <f>'RNG by Scenario'!P25</f>
        <v>4.3835616438356162</v>
      </c>
      <c r="AA18" s="160"/>
      <c r="AB18" s="160"/>
      <c r="AC18" s="160"/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0"/>
        <v>14.22</v>
      </c>
      <c r="AJ18" s="158">
        <v>30</v>
      </c>
      <c r="AK18" s="158">
        <v>15</v>
      </c>
      <c r="AL18" s="158">
        <v>10</v>
      </c>
      <c r="AM18" s="158">
        <v>58</v>
      </c>
      <c r="AN18" s="158">
        <v>9.2200000000000006</v>
      </c>
      <c r="AO18" s="158"/>
      <c r="AP18" s="158"/>
      <c r="AQ18" s="158"/>
      <c r="AR18" s="158"/>
      <c r="AS18" s="158">
        <v>51</v>
      </c>
      <c r="AT18" s="158">
        <f t="shared" si="9"/>
        <v>128.22</v>
      </c>
      <c r="AU18" s="163"/>
      <c r="AV18" s="164">
        <v>107.56178009242166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1081.79108</v>
      </c>
      <c r="K19" s="152">
        <f t="shared" si="0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969.59091789850004</v>
      </c>
      <c r="T19" s="152">
        <f t="shared" si="4"/>
        <v>-191.12918863831715</v>
      </c>
      <c r="U19" s="134"/>
      <c r="W19" s="158" t="str">
        <f t="shared" si="5"/>
        <v>2035-36</v>
      </c>
      <c r="X19" s="189">
        <f t="shared" si="6"/>
        <v>118.01300000000003</v>
      </c>
      <c r="Y19" s="160"/>
      <c r="Z19" s="197">
        <f>'RNG by Scenario'!P26</f>
        <v>4.3835616438356162</v>
      </c>
      <c r="AA19" s="160"/>
      <c r="AB19" s="160"/>
      <c r="AC19" s="160"/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0"/>
        <v>14.22</v>
      </c>
      <c r="AJ19" s="158">
        <v>30</v>
      </c>
      <c r="AK19" s="158">
        <v>15</v>
      </c>
      <c r="AL19" s="158">
        <v>10</v>
      </c>
      <c r="AM19" s="158">
        <v>58</v>
      </c>
      <c r="AN19" s="158">
        <v>9.2200000000000006</v>
      </c>
      <c r="AO19" s="158"/>
      <c r="AP19" s="158"/>
      <c r="AQ19" s="158"/>
      <c r="AR19" s="158"/>
      <c r="AS19" s="158">
        <v>51</v>
      </c>
      <c r="AT19" s="158">
        <f t="shared" si="9"/>
        <v>128.22</v>
      </c>
      <c r="AU19" s="163"/>
      <c r="AV19" s="164">
        <v>112.20016210149996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1088.3149900000001</v>
      </c>
      <c r="K20" s="152">
        <f t="shared" si="0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971.40713898338447</v>
      </c>
      <c r="T20" s="152">
        <f t="shared" si="4"/>
        <v>-192.95483687059641</v>
      </c>
      <c r="U20" s="134"/>
      <c r="W20" s="158" t="str">
        <f t="shared" si="5"/>
        <v>2036-37</v>
      </c>
      <c r="X20" s="189">
        <f t="shared" si="6"/>
        <v>118.01300000000003</v>
      </c>
      <c r="Y20" s="160"/>
      <c r="Z20" s="197">
        <f>'RNG by Scenario'!P27</f>
        <v>4.3835616438356162</v>
      </c>
      <c r="AA20" s="160"/>
      <c r="AB20" s="160"/>
      <c r="AC20" s="160"/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0"/>
        <v>14.22</v>
      </c>
      <c r="AJ20" s="158">
        <v>30</v>
      </c>
      <c r="AK20" s="158">
        <v>15</v>
      </c>
      <c r="AL20" s="158">
        <v>10</v>
      </c>
      <c r="AM20" s="158">
        <v>58</v>
      </c>
      <c r="AN20" s="158">
        <v>9.2200000000000006</v>
      </c>
      <c r="AO20" s="158"/>
      <c r="AP20" s="158"/>
      <c r="AQ20" s="158"/>
      <c r="AR20" s="158"/>
      <c r="AS20" s="158">
        <v>51</v>
      </c>
      <c r="AT20" s="158">
        <f t="shared" si="9"/>
        <v>128.22</v>
      </c>
      <c r="AU20" s="163"/>
      <c r="AV20" s="164">
        <v>116.90785101661562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1096.5153700000001</v>
      </c>
      <c r="K21" s="152">
        <f t="shared" si="0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974.78222520129009</v>
      </c>
      <c r="T21" s="152">
        <f t="shared" si="4"/>
        <v>-196.40918883356289</v>
      </c>
      <c r="U21" s="134"/>
      <c r="W21" s="158" t="str">
        <f t="shared" si="5"/>
        <v>2037-38</v>
      </c>
      <c r="X21" s="189">
        <f t="shared" si="6"/>
        <v>118.01300000000003</v>
      </c>
      <c r="Y21" s="160"/>
      <c r="Z21" s="197">
        <f>'RNG by Scenario'!P28</f>
        <v>4.1643835616438354</v>
      </c>
      <c r="AA21" s="160"/>
      <c r="AB21" s="160"/>
      <c r="AC21" s="160"/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0"/>
        <v>14.22</v>
      </c>
      <c r="AJ21" s="158">
        <v>30</v>
      </c>
      <c r="AK21" s="158">
        <v>15</v>
      </c>
      <c r="AL21" s="158">
        <v>10</v>
      </c>
      <c r="AM21" s="158">
        <v>58</v>
      </c>
      <c r="AN21" s="158">
        <v>9.2200000000000006</v>
      </c>
      <c r="AO21" s="158"/>
      <c r="AP21" s="158"/>
      <c r="AQ21" s="158"/>
      <c r="AR21" s="158"/>
      <c r="AS21" s="158">
        <v>51</v>
      </c>
      <c r="AT21" s="158">
        <f t="shared" si="9"/>
        <v>128.22</v>
      </c>
      <c r="AU21" s="163"/>
      <c r="AV21" s="164">
        <v>121.73314479871003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1104.03051</v>
      </c>
      <c r="K22" s="152">
        <f t="shared" si="0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976.74789774691601</v>
      </c>
      <c r="T22" s="152">
        <f t="shared" si="4"/>
        <v>-199.17671208172146</v>
      </c>
      <c r="U22" s="134"/>
      <c r="W22" s="158" t="str">
        <f t="shared" si="5"/>
        <v>2038-39</v>
      </c>
      <c r="X22" s="189">
        <f t="shared" si="6"/>
        <v>118.01300000000003</v>
      </c>
      <c r="Y22" s="160"/>
      <c r="Z22" s="197">
        <f>'RNG by Scenario'!Q29</f>
        <v>3.2657534246575342</v>
      </c>
      <c r="AA22" s="160"/>
      <c r="AB22" s="160"/>
      <c r="AC22" s="160"/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0"/>
        <v>14.22</v>
      </c>
      <c r="AJ22" s="158">
        <v>30</v>
      </c>
      <c r="AK22" s="158">
        <v>15</v>
      </c>
      <c r="AL22" s="158">
        <v>10</v>
      </c>
      <c r="AM22" s="158">
        <v>58</v>
      </c>
      <c r="AN22" s="158">
        <v>9.2200000000000006</v>
      </c>
      <c r="AO22" s="158"/>
      <c r="AP22" s="158"/>
      <c r="AQ22" s="158"/>
      <c r="AR22" s="158"/>
      <c r="AS22" s="158">
        <v>51</v>
      </c>
      <c r="AT22" s="158">
        <f t="shared" si="9"/>
        <v>128.22</v>
      </c>
      <c r="AU22" s="163"/>
      <c r="AV22" s="164">
        <v>127.28261225308401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1111.41419</v>
      </c>
      <c r="K23" s="152">
        <f t="shared" si="0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978.88136961082944</v>
      </c>
      <c r="T23" s="152">
        <f t="shared" si="4"/>
        <v>-201.82013686390678</v>
      </c>
      <c r="U23" s="134"/>
      <c r="W23" s="158" t="str">
        <f t="shared" si="5"/>
        <v>2039-40</v>
      </c>
      <c r="X23" s="189">
        <f t="shared" si="6"/>
        <v>118.01300000000003</v>
      </c>
      <c r="Y23" s="160"/>
      <c r="Z23" s="197">
        <f>'RNG by Scenario'!Q30</f>
        <v>3.3369863013698633</v>
      </c>
      <c r="AA23" s="160"/>
      <c r="AB23" s="160"/>
      <c r="AC23" s="160"/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0"/>
        <v>14.22</v>
      </c>
      <c r="AJ23" s="158">
        <v>30</v>
      </c>
      <c r="AK23" s="158">
        <v>15</v>
      </c>
      <c r="AL23" s="158">
        <v>10</v>
      </c>
      <c r="AM23" s="158">
        <v>58</v>
      </c>
      <c r="AN23" s="158">
        <v>9.2200000000000006</v>
      </c>
      <c r="AO23" s="158"/>
      <c r="AP23" s="158"/>
      <c r="AQ23" s="158"/>
      <c r="AR23" s="158"/>
      <c r="AS23" s="158">
        <v>51</v>
      </c>
      <c r="AT23" s="158">
        <f t="shared" si="9"/>
        <v>128.22</v>
      </c>
      <c r="AU23" s="163"/>
      <c r="AV23" s="164">
        <v>132.53282038917055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1117.6881399999997</v>
      </c>
      <c r="K24" s="152">
        <f t="shared" si="0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979.40030911058454</v>
      </c>
      <c r="T24" s="152">
        <f t="shared" si="4"/>
        <v>-203.38823040949887</v>
      </c>
      <c r="U24" s="134"/>
      <c r="W24" s="158" t="str">
        <f t="shared" si="5"/>
        <v>2040-41</v>
      </c>
      <c r="X24" s="189">
        <f t="shared" si="6"/>
        <v>118.01300000000003</v>
      </c>
      <c r="Y24" s="160"/>
      <c r="Z24" s="197">
        <f>'RNG by Scenario'!Q31</f>
        <v>3.4109589041095894</v>
      </c>
      <c r="AA24" s="160"/>
      <c r="AB24" s="160"/>
      <c r="AC24" s="160"/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0"/>
        <v>14.22</v>
      </c>
      <c r="AJ24" s="158">
        <v>30</v>
      </c>
      <c r="AK24" s="158">
        <v>15</v>
      </c>
      <c r="AL24" s="158">
        <v>10</v>
      </c>
      <c r="AM24" s="158">
        <v>58</v>
      </c>
      <c r="AN24" s="158">
        <v>9.2200000000000006</v>
      </c>
      <c r="AO24" s="158"/>
      <c r="AP24" s="158"/>
      <c r="AQ24" s="158"/>
      <c r="AR24" s="158"/>
      <c r="AS24" s="158">
        <v>51</v>
      </c>
      <c r="AT24" s="158">
        <f t="shared" si="9"/>
        <v>128.22</v>
      </c>
      <c r="AU24" s="163"/>
      <c r="AV24" s="164">
        <v>138.28783088941523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1125.7561599999999</v>
      </c>
      <c r="K25" s="152">
        <f>I25-J25</f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983.83765859566176</v>
      </c>
      <c r="T25" s="152">
        <f>I25+Q25-R25</f>
        <v>-206.8737315266759</v>
      </c>
      <c r="U25" s="134"/>
      <c r="V25" s="63"/>
      <c r="W25" s="158" t="str">
        <f>B25</f>
        <v>2041-42</v>
      </c>
      <c r="X25" s="189">
        <f t="shared" si="6"/>
        <v>118.01300000000003</v>
      </c>
      <c r="Y25" s="160"/>
      <c r="Z25" s="197">
        <f>'RNG by Scenario'!Q32</f>
        <v>3.484931506849315</v>
      </c>
      <c r="AA25" s="160"/>
      <c r="AB25" s="160"/>
      <c r="AC25" s="160"/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0"/>
        <v>14.22</v>
      </c>
      <c r="AJ25" s="158">
        <v>30</v>
      </c>
      <c r="AK25" s="158">
        <v>15</v>
      </c>
      <c r="AL25" s="158">
        <v>10</v>
      </c>
      <c r="AM25" s="158">
        <v>58</v>
      </c>
      <c r="AN25" s="158">
        <v>9.2200000000000006</v>
      </c>
      <c r="AO25" s="158"/>
      <c r="AP25" s="158"/>
      <c r="AQ25" s="158"/>
      <c r="AR25" s="158"/>
      <c r="AS25" s="158">
        <v>51</v>
      </c>
      <c r="AT25" s="158">
        <f t="shared" si="9"/>
        <v>128.22</v>
      </c>
      <c r="AU25" s="163"/>
      <c r="AV25" s="164">
        <v>141.91850140433817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1133.1107300000001</v>
      </c>
      <c r="K26" s="152">
        <f t="shared" ref="K26:K34" si="11">I26-J26</f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3"/>
        <v>986.93695278334508</v>
      </c>
      <c r="T26" s="152">
        <f t="shared" ref="T26:T34" si="14">I26+Q26-R26</f>
        <v>-209.50524569056506</v>
      </c>
      <c r="U26" s="134"/>
      <c r="W26" s="158" t="str">
        <f t="shared" ref="W26:W34" si="15">B26</f>
        <v>2042-43</v>
      </c>
      <c r="X26" s="189">
        <f t="shared" si="6"/>
        <v>118.01300000000003</v>
      </c>
      <c r="Y26" s="160"/>
      <c r="Z26" s="197">
        <f>'RNG by Scenario'!Q33</f>
        <v>3.5616438356164384</v>
      </c>
      <c r="AA26" s="160"/>
      <c r="AB26" s="160"/>
      <c r="AC26" s="160"/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0"/>
        <v>14.22</v>
      </c>
      <c r="AJ26" s="158">
        <v>30</v>
      </c>
      <c r="AK26" s="158">
        <v>15</v>
      </c>
      <c r="AL26" s="158">
        <v>10</v>
      </c>
      <c r="AM26" s="158">
        <v>58</v>
      </c>
      <c r="AN26" s="158">
        <v>9.2200000000000006</v>
      </c>
      <c r="AO26" s="158"/>
      <c r="AP26" s="158"/>
      <c r="AQ26" s="158"/>
      <c r="AR26" s="158"/>
      <c r="AS26" s="158">
        <v>51</v>
      </c>
      <c r="AT26" s="158">
        <f t="shared" si="9"/>
        <v>128.22</v>
      </c>
      <c r="AU26" s="163"/>
      <c r="AV26" s="164">
        <v>146.173777216655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1140.4231</v>
      </c>
      <c r="K27" s="152">
        <f t="shared" si="11"/>
        <v>-328.4991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3"/>
        <v>990.35949703683082</v>
      </c>
      <c r="T27" s="152">
        <f t="shared" si="14"/>
        <v>-212.13844087861003</v>
      </c>
      <c r="U27" s="134"/>
      <c r="W27" s="158" t="str">
        <f t="shared" si="15"/>
        <v>2043-44</v>
      </c>
      <c r="X27" s="189">
        <f t="shared" si="6"/>
        <v>118.01300000000003</v>
      </c>
      <c r="Y27" s="160"/>
      <c r="Z27" s="197">
        <f>'RNG by Scenario'!Q34</f>
        <v>3.6410958904109587</v>
      </c>
      <c r="AA27" s="160"/>
      <c r="AB27" s="160"/>
      <c r="AC27" s="160"/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0"/>
        <v>14.22</v>
      </c>
      <c r="AJ27" s="158">
        <v>30</v>
      </c>
      <c r="AK27" s="158">
        <v>15</v>
      </c>
      <c r="AL27" s="158">
        <v>10</v>
      </c>
      <c r="AM27" s="158">
        <v>58</v>
      </c>
      <c r="AN27" s="158">
        <v>9.2200000000000006</v>
      </c>
      <c r="AO27" s="158"/>
      <c r="AP27" s="158"/>
      <c r="AQ27" s="158"/>
      <c r="AR27" s="158"/>
      <c r="AS27" s="158">
        <v>51</v>
      </c>
      <c r="AT27" s="158">
        <f t="shared" si="9"/>
        <v>128.22</v>
      </c>
      <c r="AU27" s="163"/>
      <c r="AV27" s="164">
        <v>150.06360296316922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1146.87691</v>
      </c>
      <c r="K28" s="152">
        <f t="shared" si="11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3"/>
        <v>989.06790384518013</v>
      </c>
      <c r="T28" s="152">
        <f t="shared" si="14"/>
        <v>-213.913076066656</v>
      </c>
      <c r="U28" s="134"/>
      <c r="W28" s="158" t="str">
        <f t="shared" si="15"/>
        <v>2044-45</v>
      </c>
      <c r="X28" s="189">
        <f t="shared" si="6"/>
        <v>118.01300000000003</v>
      </c>
      <c r="Y28" s="160"/>
      <c r="Z28" s="197">
        <f>'RNG by Scenario'!Q35</f>
        <v>3.7205479452054795</v>
      </c>
      <c r="AA28" s="160"/>
      <c r="AB28" s="160"/>
      <c r="AC28" s="160"/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0"/>
        <v>14.22</v>
      </c>
      <c r="AJ28" s="158">
        <v>30</v>
      </c>
      <c r="AK28" s="158">
        <v>15</v>
      </c>
      <c r="AL28" s="158">
        <v>10</v>
      </c>
      <c r="AM28" s="158">
        <v>58</v>
      </c>
      <c r="AN28" s="158">
        <v>9.2200000000000006</v>
      </c>
      <c r="AO28" s="158"/>
      <c r="AP28" s="158"/>
      <c r="AQ28" s="158"/>
      <c r="AR28" s="158"/>
      <c r="AS28" s="158">
        <v>51</v>
      </c>
      <c r="AT28" s="158">
        <f t="shared" si="9"/>
        <v>128.22</v>
      </c>
      <c r="AU28" s="163"/>
      <c r="AV28" s="164">
        <v>157.80900615481977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1155.0855800000002</v>
      </c>
      <c r="K29" s="152">
        <f t="shared" si="11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3"/>
        <v>991.64725993999934</v>
      </c>
      <c r="T29" s="152">
        <f t="shared" si="14"/>
        <v>-217.44257125470222</v>
      </c>
      <c r="U29" s="134"/>
      <c r="W29" s="158" t="str">
        <f t="shared" si="15"/>
        <v>2045-46</v>
      </c>
      <c r="X29" s="189">
        <f t="shared" si="6"/>
        <v>118.01300000000003</v>
      </c>
      <c r="Y29" s="160"/>
      <c r="Z29" s="197">
        <f>'RNG by Scenario'!Q36</f>
        <v>3.8027397260273976</v>
      </c>
      <c r="AA29" s="160"/>
      <c r="AB29" s="160"/>
      <c r="AC29" s="160"/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0"/>
        <v>14.22</v>
      </c>
      <c r="AJ29" s="158">
        <v>30</v>
      </c>
      <c r="AK29" s="158">
        <v>15</v>
      </c>
      <c r="AL29" s="158">
        <v>10</v>
      </c>
      <c r="AM29" s="158">
        <v>58</v>
      </c>
      <c r="AN29" s="158">
        <v>9.2200000000000006</v>
      </c>
      <c r="AO29" s="158"/>
      <c r="AP29" s="158"/>
      <c r="AQ29" s="158"/>
      <c r="AR29" s="158"/>
      <c r="AS29" s="158">
        <v>51</v>
      </c>
      <c r="AT29" s="158">
        <f t="shared" si="9"/>
        <v>128.22</v>
      </c>
      <c r="AU29" s="163"/>
      <c r="AV29" s="164">
        <v>163.43832006000082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1162.3530800000001</v>
      </c>
      <c r="K30" s="152">
        <f t="shared" si="11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3"/>
        <v>993.01555257551058</v>
      </c>
      <c r="T30" s="152">
        <f t="shared" si="14"/>
        <v>-220.03089644274712</v>
      </c>
      <c r="U30" s="134"/>
      <c r="W30" s="158" t="str">
        <f t="shared" si="15"/>
        <v>2046-47</v>
      </c>
      <c r="X30" s="189">
        <f t="shared" si="6"/>
        <v>118.01300000000003</v>
      </c>
      <c r="Y30" s="160"/>
      <c r="Z30" s="197">
        <f>'RNG by Scenario'!Q37</f>
        <v>3.4219178082191779</v>
      </c>
      <c r="AA30" s="160"/>
      <c r="AB30" s="160"/>
      <c r="AC30" s="160"/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0"/>
        <v>14.22</v>
      </c>
      <c r="AJ30" s="158">
        <v>30</v>
      </c>
      <c r="AK30" s="158">
        <v>15</v>
      </c>
      <c r="AL30" s="158">
        <v>10</v>
      </c>
      <c r="AM30" s="158">
        <v>58</v>
      </c>
      <c r="AN30" s="158">
        <v>9.2200000000000006</v>
      </c>
      <c r="AO30" s="158"/>
      <c r="AP30" s="158"/>
      <c r="AQ30" s="158"/>
      <c r="AR30" s="158"/>
      <c r="AS30" s="158">
        <v>51</v>
      </c>
      <c r="AT30" s="158">
        <f t="shared" si="9"/>
        <v>128.22</v>
      </c>
      <c r="AU30" s="163"/>
      <c r="AV30" s="164">
        <v>169.33752742448954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1169.36942</v>
      </c>
      <c r="K31" s="152">
        <f t="shared" si="11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3"/>
        <v>995.55286652816847</v>
      </c>
      <c r="T31" s="152">
        <f t="shared" si="14"/>
        <v>-222.36806163079302</v>
      </c>
      <c r="U31" s="134"/>
      <c r="W31" s="158" t="str">
        <f t="shared" si="15"/>
        <v>2047-48</v>
      </c>
      <c r="X31" s="189">
        <f t="shared" si="6"/>
        <v>118.01300000000003</v>
      </c>
      <c r="Y31" s="160"/>
      <c r="Z31" s="197">
        <f>'RNG by Scenario'!Q38</f>
        <v>3.0794520547945203</v>
      </c>
      <c r="AA31" s="160"/>
      <c r="AB31" s="160"/>
      <c r="AC31" s="160"/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0"/>
        <v>14.22</v>
      </c>
      <c r="AJ31" s="158">
        <v>30</v>
      </c>
      <c r="AK31" s="158">
        <v>15</v>
      </c>
      <c r="AL31" s="158">
        <v>10</v>
      </c>
      <c r="AM31" s="158">
        <v>58</v>
      </c>
      <c r="AN31" s="158">
        <v>9.2200000000000006</v>
      </c>
      <c r="AO31" s="158"/>
      <c r="AP31" s="158"/>
      <c r="AQ31" s="158"/>
      <c r="AR31" s="158"/>
      <c r="AS31" s="158">
        <v>51</v>
      </c>
      <c r="AT31" s="158">
        <f t="shared" si="9"/>
        <v>128.22</v>
      </c>
      <c r="AU31" s="163"/>
      <c r="AV31" s="164">
        <v>173.8165534718315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1175.3373799999999</v>
      </c>
      <c r="K32" s="152">
        <f t="shared" si="11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3"/>
        <v>995.94805801451218</v>
      </c>
      <c r="T32" s="152">
        <f t="shared" si="14"/>
        <v>-223.65684681883897</v>
      </c>
      <c r="U32" s="134"/>
      <c r="W32" s="158" t="str">
        <f t="shared" si="15"/>
        <v>2048-49</v>
      </c>
      <c r="X32" s="189">
        <f t="shared" si="6"/>
        <v>118.01300000000003</v>
      </c>
      <c r="Y32" s="160"/>
      <c r="Z32" s="197">
        <f>'RNG by Scenario'!Q39</f>
        <v>2.7726027397260271</v>
      </c>
      <c r="AA32" s="160"/>
      <c r="AB32" s="160"/>
      <c r="AC32" s="160"/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0"/>
        <v>14.22</v>
      </c>
      <c r="AJ32" s="158">
        <v>30</v>
      </c>
      <c r="AK32" s="158">
        <v>15</v>
      </c>
      <c r="AL32" s="158">
        <v>10</v>
      </c>
      <c r="AM32" s="158">
        <v>58</v>
      </c>
      <c r="AN32" s="158">
        <v>9.2200000000000006</v>
      </c>
      <c r="AO32" s="158"/>
      <c r="AP32" s="158"/>
      <c r="AQ32" s="158"/>
      <c r="AR32" s="158"/>
      <c r="AS32" s="158">
        <v>51</v>
      </c>
      <c r="AT32" s="158">
        <f t="shared" si="9"/>
        <v>128.22</v>
      </c>
      <c r="AU32" s="163"/>
      <c r="AV32" s="164">
        <v>179.38932198548773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1182.8938000000001</v>
      </c>
      <c r="K33" s="152">
        <f t="shared" si="11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3"/>
        <v>999.74044728795934</v>
      </c>
      <c r="T33" s="152">
        <f t="shared" si="14"/>
        <v>-226.53409200688407</v>
      </c>
      <c r="U33" s="134"/>
      <c r="W33" s="158" t="str">
        <f t="shared" si="15"/>
        <v>2049-50</v>
      </c>
      <c r="X33" s="189">
        <f t="shared" si="6"/>
        <v>118.01300000000003</v>
      </c>
      <c r="Y33" s="160"/>
      <c r="Z33" s="197">
        <f>'RNG by Scenario'!Q40</f>
        <v>2.493150684931507</v>
      </c>
      <c r="AA33" s="160"/>
      <c r="AB33" s="160"/>
      <c r="AC33" s="160"/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0"/>
        <v>14.22</v>
      </c>
      <c r="AJ33" s="158">
        <v>30</v>
      </c>
      <c r="AK33" s="158">
        <v>15</v>
      </c>
      <c r="AL33" s="158">
        <v>10</v>
      </c>
      <c r="AM33" s="158">
        <v>58</v>
      </c>
      <c r="AN33" s="158">
        <v>9.2200000000000006</v>
      </c>
      <c r="AO33" s="158"/>
      <c r="AP33" s="158"/>
      <c r="AQ33" s="158"/>
      <c r="AR33" s="158"/>
      <c r="AS33" s="158">
        <v>51</v>
      </c>
      <c r="AT33" s="158">
        <f t="shared" si="9"/>
        <v>128.22</v>
      </c>
      <c r="AU33" s="163"/>
      <c r="AV33" s="164">
        <v>183.15335271204066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1189.35995</v>
      </c>
      <c r="K34" s="152">
        <f t="shared" si="11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3"/>
        <v>1002.2555063808143</v>
      </c>
      <c r="T34" s="152">
        <f t="shared" si="14"/>
        <v>-228.32106719493004</v>
      </c>
      <c r="U34" s="134"/>
      <c r="W34" s="158" t="str">
        <f t="shared" si="15"/>
        <v>2050-51</v>
      </c>
      <c r="X34" s="189">
        <f t="shared" si="6"/>
        <v>118.01300000000003</v>
      </c>
      <c r="Y34" s="160"/>
      <c r="Z34" s="197">
        <f>'RNG by Scenario'!Q41</f>
        <v>2.2438356164383562</v>
      </c>
      <c r="AA34" s="160"/>
      <c r="AB34" s="160"/>
      <c r="AC34" s="160"/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>
        <v>10</v>
      </c>
      <c r="AM34" s="158">
        <v>58</v>
      </c>
      <c r="AN34" s="158">
        <v>9.2200000000000006</v>
      </c>
      <c r="AO34" s="158"/>
      <c r="AP34" s="158"/>
      <c r="AQ34" s="158"/>
      <c r="AR34" s="158"/>
      <c r="AS34" s="158">
        <v>51</v>
      </c>
      <c r="AT34" s="158">
        <f t="shared" si="9"/>
        <v>128.22</v>
      </c>
      <c r="AU34" s="163"/>
      <c r="AV34" s="164">
        <v>187.10444361918573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C100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AA41" sqref="AA41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4" width="11.85546875" style="84" customWidth="1"/>
    <col min="25" max="29" width="13.7109375" style="84" customWidth="1"/>
    <col min="30" max="30" width="13.28515625" style="84" customWidth="1"/>
    <col min="31" max="36" width="13.7109375" style="84" customWidth="1"/>
    <col min="37" max="47" width="12.5703125" style="84" customWidth="1"/>
    <col min="48" max="48" width="9.7109375" style="84" customWidth="1"/>
    <col min="49" max="50" width="11.42578125" style="84" customWidth="1"/>
    <col min="51" max="51" width="12.5703125" style="129" customWidth="1"/>
    <col min="52" max="53" width="8.7109375" style="84"/>
    <col min="54" max="54" width="10.5703125" style="84" customWidth="1"/>
    <col min="55" max="16384" width="8.7109375" style="84"/>
  </cols>
  <sheetData>
    <row r="1" spans="1:51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1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U2" s="4"/>
      <c r="AV2" s="4"/>
      <c r="AW2" s="4"/>
      <c r="AX2" s="4"/>
    </row>
    <row r="3" spans="1:51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AU3" s="110"/>
      <c r="AV3" s="110"/>
      <c r="AW3" s="110"/>
      <c r="AX3" s="110"/>
    </row>
    <row r="4" spans="1:51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AU4" s="110"/>
      <c r="AV4" s="133"/>
      <c r="AW4" s="110"/>
      <c r="AX4" s="110"/>
    </row>
    <row r="5" spans="1:51" ht="35.25" customHeight="1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44"/>
      <c r="AU5" s="133"/>
      <c r="AW5" s="25"/>
      <c r="AX5" s="25"/>
    </row>
    <row r="6" spans="1:51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23" t="s">
        <v>3</v>
      </c>
      <c r="X6" s="23" t="s">
        <v>125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5" t="s">
        <v>127</v>
      </c>
      <c r="AU6" s="20" t="s">
        <v>46</v>
      </c>
      <c r="AV6" s="22" t="s">
        <v>32</v>
      </c>
      <c r="AW6" s="7"/>
      <c r="AX6" s="7"/>
      <c r="AY6" s="84"/>
    </row>
    <row r="7" spans="1:51" ht="24.75" customHeight="1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46" t="s">
        <v>13</v>
      </c>
      <c r="X7" s="46">
        <v>1</v>
      </c>
      <c r="Y7" s="47">
        <v>2</v>
      </c>
      <c r="Z7" s="46">
        <v>3</v>
      </c>
      <c r="AA7" s="47">
        <v>4</v>
      </c>
      <c r="AB7" s="46">
        <v>5</v>
      </c>
      <c r="AC7" s="47">
        <v>6</v>
      </c>
      <c r="AD7" s="46">
        <v>7</v>
      </c>
      <c r="AE7" s="47">
        <v>8</v>
      </c>
      <c r="AF7" s="46">
        <v>9</v>
      </c>
      <c r="AG7" s="47">
        <v>10</v>
      </c>
      <c r="AH7" s="46">
        <v>11</v>
      </c>
      <c r="AI7" s="47">
        <v>12</v>
      </c>
      <c r="AJ7" s="46">
        <v>13</v>
      </c>
      <c r="AK7" s="47">
        <v>14</v>
      </c>
      <c r="AL7" s="46">
        <v>15</v>
      </c>
      <c r="AM7" s="47">
        <v>16</v>
      </c>
      <c r="AN7" s="46">
        <v>17</v>
      </c>
      <c r="AO7" s="47">
        <v>18</v>
      </c>
      <c r="AP7" s="46">
        <v>19</v>
      </c>
      <c r="AQ7" s="47">
        <v>20</v>
      </c>
      <c r="AR7" s="46">
        <v>21</v>
      </c>
      <c r="AS7" s="47">
        <v>22</v>
      </c>
      <c r="AT7" s="46">
        <v>23</v>
      </c>
      <c r="AU7" s="47">
        <v>24</v>
      </c>
      <c r="AV7" s="46">
        <v>25</v>
      </c>
      <c r="AW7" s="143"/>
      <c r="AX7" s="143"/>
      <c r="AY7" s="84"/>
    </row>
    <row r="8" spans="1:51" x14ac:dyDescent="0.25">
      <c r="A8" s="146"/>
      <c r="B8" s="16" t="s">
        <v>14</v>
      </c>
      <c r="C8" s="17"/>
      <c r="D8" s="147">
        <v>464.35899999999998</v>
      </c>
      <c r="E8" s="147">
        <v>0</v>
      </c>
      <c r="F8" s="147">
        <v>447.05700000000002</v>
      </c>
      <c r="G8" s="148">
        <v>2.5</v>
      </c>
      <c r="H8" s="149">
        <v>85</v>
      </c>
      <c r="I8" s="150">
        <f t="shared" ref="I8:I34" si="0">SUM(D8:H8)</f>
        <v>998.91599999999994</v>
      </c>
      <c r="J8" s="151">
        <v>994.98421999999994</v>
      </c>
      <c r="K8" s="152">
        <f t="shared" ref="K8:K24" si="1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2">SUM(M8:P8)</f>
        <v>15.538125107818678</v>
      </c>
      <c r="R8" s="157">
        <f t="shared" ref="R8:R24" si="3">J8</f>
        <v>994.98421999999994</v>
      </c>
      <c r="S8" s="157">
        <f t="shared" ref="S8:S34" si="4">J8-AV8</f>
        <v>988.17867912214172</v>
      </c>
      <c r="T8" s="152">
        <f t="shared" ref="T8:T24" si="5">I8+Q8-R8</f>
        <v>19.469905107818704</v>
      </c>
      <c r="U8" s="134"/>
      <c r="W8" s="158" t="str">
        <f t="shared" ref="W8:W24" si="6">B8</f>
        <v>2024-25</v>
      </c>
      <c r="X8" s="189">
        <f t="shared" ref="X8:X34" si="7">523.6-(D8+SUM(AL8:AS8))</f>
        <v>59.241000000000042</v>
      </c>
      <c r="Y8" s="161">
        <f>'RNG by Scenario'!O15</f>
        <v>0</v>
      </c>
      <c r="Z8" s="161" t="str">
        <f>'RNG by Scenario'!P15</f>
        <v xml:space="preserve">RmxSmsRNGN1 </v>
      </c>
      <c r="AA8" s="161"/>
      <c r="AB8" s="161"/>
      <c r="AC8" s="161" t="str">
        <f>'RNG by Scenario'!S15</f>
        <v>RmxSmsRNGA2</v>
      </c>
      <c r="AD8" s="161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62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>
        <v>0</v>
      </c>
      <c r="AV8" s="164">
        <f>'L&amp;R Bal - F No Gas Growth'!AV8</f>
        <v>6.8055408778582072</v>
      </c>
      <c r="AW8" s="165"/>
      <c r="AX8" s="165"/>
      <c r="AY8" s="84"/>
    </row>
    <row r="9" spans="1:51" x14ac:dyDescent="0.25">
      <c r="A9" s="146"/>
      <c r="B9" s="16" t="s">
        <v>15</v>
      </c>
      <c r="C9" s="17"/>
      <c r="D9" s="147">
        <v>464.35899999999998</v>
      </c>
      <c r="E9" s="147">
        <v>0</v>
      </c>
      <c r="F9" s="147">
        <v>447.05700000000002</v>
      </c>
      <c r="G9" s="148">
        <v>2.5</v>
      </c>
      <c r="H9" s="149">
        <v>85</v>
      </c>
      <c r="I9" s="150">
        <f t="shared" si="0"/>
        <v>998.91599999999994</v>
      </c>
      <c r="J9" s="151">
        <v>1003.6848100000002</v>
      </c>
      <c r="K9" s="152">
        <f t="shared" si="1"/>
        <v>-4.7688100000002578</v>
      </c>
      <c r="L9" s="153"/>
      <c r="M9" s="150">
        <v>21.222035606716283</v>
      </c>
      <c r="N9" s="154"/>
      <c r="O9" s="155"/>
      <c r="P9" s="156"/>
      <c r="Q9" s="150">
        <f t="shared" si="2"/>
        <v>21.222035606716283</v>
      </c>
      <c r="R9" s="157">
        <f t="shared" si="3"/>
        <v>1003.6848100000002</v>
      </c>
      <c r="S9" s="157">
        <f t="shared" si="4"/>
        <v>989.99091880047456</v>
      </c>
      <c r="T9" s="152">
        <f t="shared" si="5"/>
        <v>16.453225606716046</v>
      </c>
      <c r="U9" s="134"/>
      <c r="W9" s="158" t="str">
        <f t="shared" si="6"/>
        <v>2025-26</v>
      </c>
      <c r="X9" s="189">
        <f t="shared" si="7"/>
        <v>59.241000000000042</v>
      </c>
      <c r="Y9" s="161">
        <f>'RNG by Scenario'!O16</f>
        <v>2024</v>
      </c>
      <c r="Z9" s="161">
        <f>'RNG by Scenario'!P16</f>
        <v>2.9178082191780823</v>
      </c>
      <c r="AA9" s="160"/>
      <c r="AB9" s="160"/>
      <c r="AC9" s="161">
        <f>'RNG by Scenario'!S16</f>
        <v>0</v>
      </c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8">SUM(AL9:AS9)</f>
        <v>0</v>
      </c>
      <c r="AU9" s="163">
        <v>0</v>
      </c>
      <c r="AV9" s="164">
        <f>'L&amp;R Bal - F No Gas Growth'!AV9</f>
        <v>13.693891199525613</v>
      </c>
      <c r="AW9" s="165"/>
      <c r="AX9" s="165"/>
      <c r="AY9" s="84"/>
    </row>
    <row r="10" spans="1:51" x14ac:dyDescent="0.25">
      <c r="A10" s="146"/>
      <c r="B10" s="16" t="s">
        <v>16</v>
      </c>
      <c r="C10" s="17"/>
      <c r="D10" s="147">
        <v>463.77900000000005</v>
      </c>
      <c r="E10" s="147">
        <v>0</v>
      </c>
      <c r="F10" s="147">
        <v>447.05700000000002</v>
      </c>
      <c r="G10" s="148">
        <v>2.5</v>
      </c>
      <c r="H10" s="149">
        <v>85</v>
      </c>
      <c r="I10" s="150">
        <f t="shared" si="0"/>
        <v>998.33600000000001</v>
      </c>
      <c r="J10" s="151">
        <v>1011.47689</v>
      </c>
      <c r="K10" s="152">
        <f t="shared" si="1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2"/>
        <v>27.129068832316101</v>
      </c>
      <c r="R10" s="157">
        <f t="shared" si="3"/>
        <v>1011.47689</v>
      </c>
      <c r="S10" s="157">
        <f t="shared" si="4"/>
        <v>988.60037673057002</v>
      </c>
      <c r="T10" s="152">
        <f t="shared" si="5"/>
        <v>13.988178832316066</v>
      </c>
      <c r="U10" s="134"/>
      <c r="W10" s="158" t="str">
        <f t="shared" si="6"/>
        <v>2026-27</v>
      </c>
      <c r="X10" s="189">
        <f t="shared" si="7"/>
        <v>59.82099999999997</v>
      </c>
      <c r="Y10" s="161">
        <f>'RNG by Scenario'!O17</f>
        <v>2025</v>
      </c>
      <c r="Z10" s="161">
        <f>'RNG by Scenario'!P17</f>
        <v>3.404109589041096</v>
      </c>
      <c r="AA10" s="160"/>
      <c r="AB10" s="160"/>
      <c r="AC10" s="161">
        <f>'RNG by Scenario'!S17</f>
        <v>2.7397260273972601</v>
      </c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8"/>
        <v>0</v>
      </c>
      <c r="AU10" s="163">
        <v>0</v>
      </c>
      <c r="AV10" s="164">
        <f>'L&amp;R Bal - F No Gas Growth'!AV10</f>
        <v>22.876513269430042</v>
      </c>
      <c r="AW10" s="165"/>
      <c r="AX10" s="165"/>
      <c r="AY10" s="84"/>
    </row>
    <row r="11" spans="1:51" x14ac:dyDescent="0.25">
      <c r="A11" s="146"/>
      <c r="B11" s="16" t="s">
        <v>17</v>
      </c>
      <c r="C11" s="17"/>
      <c r="D11" s="147">
        <v>463.77900000000005</v>
      </c>
      <c r="E11" s="147">
        <v>0</v>
      </c>
      <c r="F11" s="147">
        <v>447.05700000000002</v>
      </c>
      <c r="G11" s="148">
        <v>2.5</v>
      </c>
      <c r="H11" s="149">
        <v>85</v>
      </c>
      <c r="I11" s="150">
        <f t="shared" si="0"/>
        <v>998.33600000000001</v>
      </c>
      <c r="J11" s="151">
        <v>1019.3393100000002</v>
      </c>
      <c r="K11" s="152">
        <f t="shared" si="1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2"/>
        <v>33.289625157163734</v>
      </c>
      <c r="R11" s="157">
        <f t="shared" si="3"/>
        <v>1019.3393100000002</v>
      </c>
      <c r="S11" s="157">
        <f t="shared" si="4"/>
        <v>988.35832959410732</v>
      </c>
      <c r="T11" s="152">
        <f t="shared" si="5"/>
        <v>12.286315157163585</v>
      </c>
      <c r="U11" s="134"/>
      <c r="W11" s="158" t="str">
        <f t="shared" si="6"/>
        <v>2027-28</v>
      </c>
      <c r="X11" s="189">
        <f t="shared" si="7"/>
        <v>59.82099999999997</v>
      </c>
      <c r="Y11" s="161">
        <f>'RNG by Scenario'!O18</f>
        <v>2026</v>
      </c>
      <c r="Z11" s="161">
        <f>'RNG by Scenario'!P18</f>
        <v>3.8356164383561646</v>
      </c>
      <c r="AA11" s="160"/>
      <c r="AB11" s="160"/>
      <c r="AC11" s="161">
        <f>'RNG by Scenario'!S18</f>
        <v>2.7397260273972601</v>
      </c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8"/>
        <v>0</v>
      </c>
      <c r="AU11" s="163">
        <v>0</v>
      </c>
      <c r="AV11" s="164">
        <f>'L&amp;R Bal - F No Gas Growth'!AV11</f>
        <v>30.980980405892868</v>
      </c>
      <c r="AW11" s="165"/>
      <c r="AX11" s="165"/>
      <c r="AY11" s="84"/>
    </row>
    <row r="12" spans="1:51" x14ac:dyDescent="0.25">
      <c r="A12" s="146"/>
      <c r="B12" s="16" t="s">
        <v>18</v>
      </c>
      <c r="C12" s="17"/>
      <c r="D12" s="147">
        <v>362.51900000000001</v>
      </c>
      <c r="E12" s="147">
        <v>0</v>
      </c>
      <c r="F12" s="147">
        <v>447.05700000000002</v>
      </c>
      <c r="G12" s="148">
        <v>2.5</v>
      </c>
      <c r="H12" s="149">
        <v>85</v>
      </c>
      <c r="I12" s="150">
        <f t="shared" si="0"/>
        <v>897.07600000000002</v>
      </c>
      <c r="J12" s="151">
        <v>1026.4849200000001</v>
      </c>
      <c r="K12" s="152">
        <f t="shared" si="1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2"/>
        <v>39.704912943457749</v>
      </c>
      <c r="R12" s="157">
        <f t="shared" si="3"/>
        <v>1026.4849200000001</v>
      </c>
      <c r="S12" s="157">
        <f t="shared" si="4"/>
        <v>986.92984535036214</v>
      </c>
      <c r="T12" s="152">
        <f t="shared" si="5"/>
        <v>-89.704007056542309</v>
      </c>
      <c r="U12" s="134"/>
      <c r="W12" s="158" t="str">
        <f t="shared" si="6"/>
        <v>2028-29</v>
      </c>
      <c r="X12" s="189">
        <f t="shared" si="7"/>
        <v>121.661</v>
      </c>
      <c r="Y12" s="161">
        <f>'RNG by Scenario'!O19</f>
        <v>2027</v>
      </c>
      <c r="Z12" s="161">
        <f>'RNG by Scenario'!P19</f>
        <v>4.10958904109589</v>
      </c>
      <c r="AA12" s="160"/>
      <c r="AB12" s="160"/>
      <c r="AC12" s="161">
        <f>'RNG by Scenario'!S19</f>
        <v>2.7397260273972601</v>
      </c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/>
      <c r="AM12" s="162">
        <v>39.42</v>
      </c>
      <c r="AN12" s="158"/>
      <c r="AO12" s="158"/>
      <c r="AP12" s="158"/>
      <c r="AQ12" s="162"/>
      <c r="AR12" s="162"/>
      <c r="AS12" s="158"/>
      <c r="AT12" s="158">
        <f t="shared" si="8"/>
        <v>39.42</v>
      </c>
      <c r="AU12" s="163">
        <v>0</v>
      </c>
      <c r="AV12" s="164">
        <f>'L&amp;R Bal - F No Gas Growth'!AV12</f>
        <v>39.555074649638001</v>
      </c>
      <c r="AW12" s="165"/>
      <c r="AX12" s="165"/>
      <c r="AY12" s="84"/>
    </row>
    <row r="13" spans="1:51" x14ac:dyDescent="0.25">
      <c r="A13" s="146"/>
      <c r="B13" s="16" t="s">
        <v>19</v>
      </c>
      <c r="C13" s="17"/>
      <c r="D13" s="147">
        <v>362.51900000000001</v>
      </c>
      <c r="E13" s="147">
        <v>0</v>
      </c>
      <c r="F13" s="147">
        <v>447.05700000000002</v>
      </c>
      <c r="G13" s="148">
        <v>2.5</v>
      </c>
      <c r="H13" s="149">
        <v>85</v>
      </c>
      <c r="I13" s="150">
        <f t="shared" si="0"/>
        <v>897.07600000000002</v>
      </c>
      <c r="J13" s="151">
        <v>1035.2680499999999</v>
      </c>
      <c r="K13" s="152">
        <f t="shared" si="1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2"/>
        <v>46.35392727602521</v>
      </c>
      <c r="R13" s="157">
        <f t="shared" si="3"/>
        <v>1035.2680499999999</v>
      </c>
      <c r="S13" s="157">
        <f t="shared" si="4"/>
        <v>983.17660400575301</v>
      </c>
      <c r="T13" s="152">
        <f t="shared" si="5"/>
        <v>-91.83812272397472</v>
      </c>
      <c r="U13" s="134"/>
      <c r="W13" s="158" t="str">
        <f t="shared" si="6"/>
        <v>2029-30</v>
      </c>
      <c r="X13" s="189">
        <f t="shared" si="7"/>
        <v>121.661</v>
      </c>
      <c r="Y13" s="161">
        <f>'RNG by Scenario'!O20</f>
        <v>2028</v>
      </c>
      <c r="Z13" s="161">
        <f>'RNG by Scenario'!P20</f>
        <v>4.3835616438356162</v>
      </c>
      <c r="AA13" s="160"/>
      <c r="AB13" s="160"/>
      <c r="AC13" s="161">
        <f>'RNG by Scenario'!S20</f>
        <v>2.7397260273972601</v>
      </c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9">SUM(AF13:AH13)</f>
        <v>4.74</v>
      </c>
      <c r="AJ13" s="158">
        <v>30</v>
      </c>
      <c r="AK13" s="158">
        <v>15</v>
      </c>
      <c r="AL13" s="158"/>
      <c r="AM13" s="158">
        <v>39.42</v>
      </c>
      <c r="AN13" s="158"/>
      <c r="AO13" s="158"/>
      <c r="AP13" s="158"/>
      <c r="AQ13" s="158"/>
      <c r="AR13" s="158"/>
      <c r="AS13" s="158"/>
      <c r="AT13" s="158">
        <f t="shared" si="8"/>
        <v>39.42</v>
      </c>
      <c r="AU13" s="163">
        <v>0</v>
      </c>
      <c r="AV13" s="164">
        <f>'L&amp;R Bal - F No Gas Growth'!AV13</f>
        <v>52.091445994246875</v>
      </c>
      <c r="AW13" s="165"/>
      <c r="AX13" s="165"/>
      <c r="AY13" s="84"/>
    </row>
    <row r="14" spans="1:51" x14ac:dyDescent="0.25">
      <c r="A14" s="146"/>
      <c r="B14" s="16" t="s">
        <v>20</v>
      </c>
      <c r="C14" s="17"/>
      <c r="D14" s="147">
        <v>354.46300000000002</v>
      </c>
      <c r="E14" s="147">
        <v>0</v>
      </c>
      <c r="F14" s="147">
        <v>447.05700000000002</v>
      </c>
      <c r="G14" s="148">
        <v>2.5</v>
      </c>
      <c r="H14" s="149">
        <v>85</v>
      </c>
      <c r="I14" s="150">
        <f t="shared" si="0"/>
        <v>889.02</v>
      </c>
      <c r="J14" s="151">
        <v>1043.3949500000001</v>
      </c>
      <c r="K14" s="152">
        <f t="shared" si="1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2"/>
        <v>53.205362409376228</v>
      </c>
      <c r="R14" s="157">
        <f t="shared" si="3"/>
        <v>1043.3949500000001</v>
      </c>
      <c r="S14" s="157">
        <f t="shared" si="4"/>
        <v>982.13082979020567</v>
      </c>
      <c r="T14" s="152">
        <f t="shared" si="5"/>
        <v>-101.16958759062391</v>
      </c>
      <c r="U14" s="134"/>
      <c r="W14" s="158" t="str">
        <f t="shared" si="6"/>
        <v>2030-31</v>
      </c>
      <c r="X14" s="189">
        <f t="shared" si="7"/>
        <v>120.49700000000001</v>
      </c>
      <c r="Y14" s="161">
        <f>'RNG by Scenario'!O21</f>
        <v>2029</v>
      </c>
      <c r="Z14" s="161">
        <f>'RNG by Scenario'!P21</f>
        <v>4.3835616438356162</v>
      </c>
      <c r="AA14" s="160"/>
      <c r="AB14" s="160"/>
      <c r="AC14" s="161">
        <f>'RNG by Scenario'!S21</f>
        <v>2.7397260273972601</v>
      </c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9"/>
        <v>9.48</v>
      </c>
      <c r="AJ14" s="158">
        <v>30</v>
      </c>
      <c r="AK14" s="158">
        <v>15</v>
      </c>
      <c r="AL14" s="158"/>
      <c r="AM14" s="158">
        <v>39.42</v>
      </c>
      <c r="AN14" s="162">
        <v>9.2200000000000006</v>
      </c>
      <c r="AO14" s="162"/>
      <c r="AP14" s="158"/>
      <c r="AQ14" s="158"/>
      <c r="AR14" s="158"/>
      <c r="AS14" s="158"/>
      <c r="AT14" s="158">
        <f t="shared" si="8"/>
        <v>48.64</v>
      </c>
      <c r="AU14" s="163">
        <v>0</v>
      </c>
      <c r="AV14" s="164">
        <f>'L&amp;R Bal - F No Gas Growth'!AV14</f>
        <v>61.264120209794399</v>
      </c>
      <c r="AW14" s="165"/>
      <c r="AX14" s="165"/>
      <c r="AY14" s="84"/>
    </row>
    <row r="15" spans="1:51" x14ac:dyDescent="0.25">
      <c r="A15" s="146"/>
      <c r="B15" s="16" t="s">
        <v>21</v>
      </c>
      <c r="C15" s="17"/>
      <c r="D15" s="147">
        <v>354.46300000000002</v>
      </c>
      <c r="E15" s="147">
        <v>0</v>
      </c>
      <c r="F15" s="147">
        <v>447.05700000000002</v>
      </c>
      <c r="G15" s="148">
        <v>2.5</v>
      </c>
      <c r="H15" s="149">
        <v>85</v>
      </c>
      <c r="I15" s="150">
        <f t="shared" si="0"/>
        <v>889.02</v>
      </c>
      <c r="J15" s="151">
        <v>1051.55927</v>
      </c>
      <c r="K15" s="152">
        <f t="shared" si="1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2"/>
        <v>60.301475870693764</v>
      </c>
      <c r="R15" s="157">
        <f t="shared" si="3"/>
        <v>1051.55927</v>
      </c>
      <c r="S15" s="157">
        <f t="shared" si="4"/>
        <v>980.58622143281127</v>
      </c>
      <c r="T15" s="152">
        <f t="shared" si="5"/>
        <v>-102.23779412930617</v>
      </c>
      <c r="U15" s="134"/>
      <c r="W15" s="158" t="str">
        <f t="shared" si="6"/>
        <v>2031-32</v>
      </c>
      <c r="X15" s="189">
        <f t="shared" si="7"/>
        <v>120.49700000000001</v>
      </c>
      <c r="Y15" s="161">
        <f>'RNG by Scenario'!O22</f>
        <v>2030</v>
      </c>
      <c r="Z15" s="161">
        <f>'RNG by Scenario'!P22</f>
        <v>4.3835616438356162</v>
      </c>
      <c r="AA15" s="160"/>
      <c r="AB15" s="160"/>
      <c r="AC15" s="161">
        <f>'RNG by Scenario'!S22</f>
        <v>2.7397260273972601</v>
      </c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9"/>
        <v>9.48</v>
      </c>
      <c r="AJ15" s="158">
        <v>30</v>
      </c>
      <c r="AK15" s="158">
        <v>15</v>
      </c>
      <c r="AL15" s="158"/>
      <c r="AM15" s="158">
        <v>39.42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8"/>
        <v>48.64</v>
      </c>
      <c r="AU15" s="163">
        <v>0</v>
      </c>
      <c r="AV15" s="164">
        <f>'L&amp;R Bal - F No Gas Growth'!AV15</f>
        <v>70.973048567188698</v>
      </c>
      <c r="AW15" s="165"/>
      <c r="AX15" s="165"/>
      <c r="AY15" s="84"/>
    </row>
    <row r="16" spans="1:51" x14ac:dyDescent="0.25">
      <c r="A16" s="146"/>
      <c r="B16" s="16" t="s">
        <v>22</v>
      </c>
      <c r="C16" s="17"/>
      <c r="D16" s="147">
        <v>353.303</v>
      </c>
      <c r="E16" s="147">
        <v>0</v>
      </c>
      <c r="F16" s="147">
        <v>447.05700000000002</v>
      </c>
      <c r="G16" s="148">
        <v>2.5</v>
      </c>
      <c r="H16" s="149">
        <v>85</v>
      </c>
      <c r="I16" s="150">
        <f t="shared" si="0"/>
        <v>887.86</v>
      </c>
      <c r="J16" s="151">
        <v>1058.63858</v>
      </c>
      <c r="K16" s="152">
        <f t="shared" si="1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2"/>
        <v>64.697841299247429</v>
      </c>
      <c r="R16" s="157">
        <f t="shared" si="3"/>
        <v>1058.63858</v>
      </c>
      <c r="S16" s="157">
        <f t="shared" si="4"/>
        <v>971.61178839957165</v>
      </c>
      <c r="T16" s="152">
        <f t="shared" si="5"/>
        <v>-106.08073870075259</v>
      </c>
      <c r="U16" s="134"/>
      <c r="W16" s="158" t="str">
        <f t="shared" si="6"/>
        <v>2032-33</v>
      </c>
      <c r="X16" s="189">
        <f t="shared" si="7"/>
        <v>121.65700000000004</v>
      </c>
      <c r="Y16" s="161">
        <f>'RNG by Scenario'!O23</f>
        <v>2031</v>
      </c>
      <c r="Z16" s="161">
        <f>'RNG by Scenario'!P23</f>
        <v>4.3835616438356162</v>
      </c>
      <c r="AA16" s="160"/>
      <c r="AB16" s="160"/>
      <c r="AC16" s="161">
        <f>'RNG by Scenario'!S23</f>
        <v>2.7397260273972601</v>
      </c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9"/>
        <v>14.22</v>
      </c>
      <c r="AJ16" s="158">
        <v>30</v>
      </c>
      <c r="AK16" s="158">
        <v>15</v>
      </c>
      <c r="AL16" s="158"/>
      <c r="AM16" s="158">
        <v>39.42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8"/>
        <v>48.64</v>
      </c>
      <c r="AU16" s="163">
        <v>0</v>
      </c>
      <c r="AV16" s="164">
        <f>'L&amp;R Bal - F No Gas Growth'!AV16</f>
        <v>87.026791600428339</v>
      </c>
      <c r="AW16" s="165"/>
      <c r="AX16" s="165"/>
      <c r="AY16" s="84"/>
    </row>
    <row r="17" spans="1:51" x14ac:dyDescent="0.25">
      <c r="A17" s="146"/>
      <c r="B17" s="16" t="s">
        <v>23</v>
      </c>
      <c r="C17" s="17"/>
      <c r="D17" s="147">
        <v>277.36700000000002</v>
      </c>
      <c r="E17" s="147">
        <v>0</v>
      </c>
      <c r="F17" s="147">
        <v>447.05700000000002</v>
      </c>
      <c r="G17" s="148">
        <v>2.5</v>
      </c>
      <c r="H17" s="149">
        <v>85</v>
      </c>
      <c r="I17" s="150">
        <f t="shared" si="0"/>
        <v>811.92399999999998</v>
      </c>
      <c r="J17" s="151">
        <v>1067.06105</v>
      </c>
      <c r="K17" s="152">
        <f t="shared" si="1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2"/>
        <v>69.270096037161764</v>
      </c>
      <c r="R17" s="157">
        <f t="shared" si="3"/>
        <v>1067.06105</v>
      </c>
      <c r="S17" s="157">
        <f t="shared" si="4"/>
        <v>969.96997573282908</v>
      </c>
      <c r="T17" s="152">
        <f t="shared" si="5"/>
        <v>-185.86695396283824</v>
      </c>
      <c r="U17" s="134"/>
      <c r="W17" s="158" t="str">
        <f t="shared" si="6"/>
        <v>2033-34</v>
      </c>
      <c r="X17" s="189">
        <f t="shared" si="7"/>
        <v>121.81299999999999</v>
      </c>
      <c r="Y17" s="161">
        <f>'RNG by Scenario'!O24</f>
        <v>2032</v>
      </c>
      <c r="Z17" s="161">
        <f>'RNG by Scenario'!P24</f>
        <v>4.3835616438356162</v>
      </c>
      <c r="AA17" s="160"/>
      <c r="AB17" s="160"/>
      <c r="AC17" s="161">
        <f>'RNG by Scenario'!S24</f>
        <v>2.7397260273972601</v>
      </c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9"/>
        <v>14.22</v>
      </c>
      <c r="AJ17" s="158">
        <v>30</v>
      </c>
      <c r="AK17" s="158">
        <v>15</v>
      </c>
      <c r="AL17" s="158"/>
      <c r="AM17" s="158">
        <v>39.42</v>
      </c>
      <c r="AN17" s="158">
        <v>9.2200000000000006</v>
      </c>
      <c r="AO17" s="158"/>
      <c r="AP17" s="158"/>
      <c r="AQ17" s="158"/>
      <c r="AR17" s="158"/>
      <c r="AS17" s="162">
        <v>75.78</v>
      </c>
      <c r="AT17" s="158">
        <f t="shared" si="8"/>
        <v>124.42</v>
      </c>
      <c r="AU17" s="163">
        <v>0</v>
      </c>
      <c r="AV17" s="164">
        <f>'L&amp;R Bal - F No Gas Growth'!AV17</f>
        <v>97.091074267170953</v>
      </c>
      <c r="AW17" s="165"/>
      <c r="AX17" s="165"/>
      <c r="AY17" s="84"/>
    </row>
    <row r="18" spans="1:51" x14ac:dyDescent="0.25">
      <c r="A18" s="146"/>
      <c r="B18" s="16" t="s">
        <v>24</v>
      </c>
      <c r="C18" s="17"/>
      <c r="D18" s="147">
        <v>277.36700000000002</v>
      </c>
      <c r="E18" s="147">
        <v>0</v>
      </c>
      <c r="F18" s="147">
        <v>447.05700000000002</v>
      </c>
      <c r="G18" s="148">
        <v>2.5</v>
      </c>
      <c r="H18" s="149">
        <v>85</v>
      </c>
      <c r="I18" s="150">
        <f t="shared" si="0"/>
        <v>811.92399999999998</v>
      </c>
      <c r="J18" s="151">
        <v>1074.4459299999999</v>
      </c>
      <c r="K18" s="152">
        <f t="shared" si="1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2"/>
        <v>73.961063497843298</v>
      </c>
      <c r="R18" s="157">
        <f t="shared" si="3"/>
        <v>1074.4459299999999</v>
      </c>
      <c r="S18" s="157">
        <f t="shared" si="4"/>
        <v>972.78534992828531</v>
      </c>
      <c r="T18" s="152">
        <f t="shared" si="5"/>
        <v>-188.56086650215661</v>
      </c>
      <c r="U18" s="134"/>
      <c r="W18" s="158" t="str">
        <f t="shared" si="6"/>
        <v>2034-35</v>
      </c>
      <c r="X18" s="189">
        <f t="shared" si="7"/>
        <v>121.81299999999999</v>
      </c>
      <c r="Y18" s="161">
        <f>'RNG by Scenario'!O25</f>
        <v>2033</v>
      </c>
      <c r="Z18" s="161">
        <f>'RNG by Scenario'!P25</f>
        <v>4.3835616438356162</v>
      </c>
      <c r="AA18" s="160"/>
      <c r="AB18" s="160"/>
      <c r="AC18" s="161">
        <f>'RNG by Scenario'!S25</f>
        <v>2.7397260273972601</v>
      </c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9"/>
        <v>14.22</v>
      </c>
      <c r="AJ18" s="158">
        <v>30</v>
      </c>
      <c r="AK18" s="158">
        <v>15</v>
      </c>
      <c r="AL18" s="158"/>
      <c r="AM18" s="158">
        <v>39.42</v>
      </c>
      <c r="AN18" s="158">
        <v>9.2200000000000006</v>
      </c>
      <c r="AO18" s="158"/>
      <c r="AP18" s="158"/>
      <c r="AQ18" s="158"/>
      <c r="AR18" s="158"/>
      <c r="AS18" s="158">
        <v>75.78</v>
      </c>
      <c r="AT18" s="158">
        <f t="shared" si="8"/>
        <v>124.42</v>
      </c>
      <c r="AU18" s="163">
        <v>0</v>
      </c>
      <c r="AV18" s="164">
        <f>'L&amp;R Bal - F No Gas Growth'!AV18</f>
        <v>101.66058007171461</v>
      </c>
      <c r="AW18" s="165"/>
      <c r="AX18" s="165"/>
      <c r="AY18" s="84"/>
    </row>
    <row r="19" spans="1:51" x14ac:dyDescent="0.25">
      <c r="A19" s="146"/>
      <c r="B19" s="16" t="s">
        <v>25</v>
      </c>
      <c r="C19" s="17"/>
      <c r="D19" s="147">
        <v>277.36700000000002</v>
      </c>
      <c r="E19" s="147">
        <v>0</v>
      </c>
      <c r="F19" s="147">
        <v>447.05700000000002</v>
      </c>
      <c r="G19" s="148">
        <v>2.5</v>
      </c>
      <c r="H19" s="149">
        <v>85</v>
      </c>
      <c r="I19" s="150">
        <f t="shared" si="0"/>
        <v>811.92399999999998</v>
      </c>
      <c r="J19" s="151">
        <v>1081.79108</v>
      </c>
      <c r="K19" s="152">
        <f t="shared" si="1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2"/>
        <v>78.737891361682856</v>
      </c>
      <c r="R19" s="157">
        <f t="shared" si="3"/>
        <v>1081.79108</v>
      </c>
      <c r="S19" s="157">
        <f t="shared" si="4"/>
        <v>975.86826135478441</v>
      </c>
      <c r="T19" s="152">
        <f t="shared" si="5"/>
        <v>-191.12918863831715</v>
      </c>
      <c r="U19" s="134"/>
      <c r="W19" s="158" t="str">
        <f t="shared" si="6"/>
        <v>2035-36</v>
      </c>
      <c r="X19" s="189">
        <f t="shared" si="7"/>
        <v>121.81299999999999</v>
      </c>
      <c r="Y19" s="161">
        <f>'RNG by Scenario'!O26</f>
        <v>2034</v>
      </c>
      <c r="Z19" s="161">
        <f>'RNG by Scenario'!P26</f>
        <v>4.3835616438356162</v>
      </c>
      <c r="AA19" s="160"/>
      <c r="AB19" s="160"/>
      <c r="AC19" s="161">
        <f>'RNG by Scenario'!S26</f>
        <v>2.7397260273972601</v>
      </c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9"/>
        <v>14.22</v>
      </c>
      <c r="AJ19" s="158">
        <v>30</v>
      </c>
      <c r="AK19" s="158">
        <v>15</v>
      </c>
      <c r="AL19" s="158"/>
      <c r="AM19" s="158">
        <v>39.42</v>
      </c>
      <c r="AN19" s="158">
        <v>9.2200000000000006</v>
      </c>
      <c r="AO19" s="158"/>
      <c r="AP19" s="158"/>
      <c r="AQ19" s="158"/>
      <c r="AR19" s="158"/>
      <c r="AS19" s="158">
        <v>75.78</v>
      </c>
      <c r="AT19" s="158">
        <f t="shared" si="8"/>
        <v>124.42</v>
      </c>
      <c r="AU19" s="163">
        <v>0</v>
      </c>
      <c r="AV19" s="164">
        <f>'L&amp;R Bal - F No Gas Growth'!AV19</f>
        <v>105.92281864521557</v>
      </c>
      <c r="AW19" s="165"/>
      <c r="AX19" s="165"/>
      <c r="AY19" s="84"/>
    </row>
    <row r="20" spans="1:51" x14ac:dyDescent="0.25">
      <c r="A20" s="146"/>
      <c r="B20" s="16" t="s">
        <v>26</v>
      </c>
      <c r="C20" s="17"/>
      <c r="D20" s="147">
        <v>277.36700000000002</v>
      </c>
      <c r="E20" s="147">
        <v>0</v>
      </c>
      <c r="F20" s="147">
        <v>447.05700000000002</v>
      </c>
      <c r="G20" s="148">
        <v>2.5</v>
      </c>
      <c r="H20" s="149">
        <v>85</v>
      </c>
      <c r="I20" s="150">
        <f t="shared" si="0"/>
        <v>811.92399999999998</v>
      </c>
      <c r="J20" s="151">
        <v>1088.3149900000001</v>
      </c>
      <c r="K20" s="152">
        <f t="shared" si="1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2"/>
        <v>83.436153129403692</v>
      </c>
      <c r="R20" s="157">
        <f t="shared" si="3"/>
        <v>1088.3149900000001</v>
      </c>
      <c r="S20" s="157">
        <f t="shared" si="4"/>
        <v>978.07479083186342</v>
      </c>
      <c r="T20" s="152">
        <f t="shared" si="5"/>
        <v>-192.95483687059641</v>
      </c>
      <c r="U20" s="134"/>
      <c r="W20" s="158" t="str">
        <f t="shared" si="6"/>
        <v>2036-37</v>
      </c>
      <c r="X20" s="189">
        <f t="shared" si="7"/>
        <v>121.81299999999999</v>
      </c>
      <c r="Y20" s="161">
        <f>'RNG by Scenario'!O27</f>
        <v>2035</v>
      </c>
      <c r="Z20" s="161">
        <f>'RNG by Scenario'!P27</f>
        <v>4.3835616438356162</v>
      </c>
      <c r="AA20" s="160"/>
      <c r="AB20" s="160"/>
      <c r="AC20" s="161">
        <f>'RNG by Scenario'!S27</f>
        <v>2.7397260273972601</v>
      </c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9"/>
        <v>14.22</v>
      </c>
      <c r="AJ20" s="158">
        <v>30</v>
      </c>
      <c r="AK20" s="158">
        <v>15</v>
      </c>
      <c r="AL20" s="158"/>
      <c r="AM20" s="158">
        <v>39.42</v>
      </c>
      <c r="AN20" s="158">
        <v>9.2200000000000006</v>
      </c>
      <c r="AO20" s="158"/>
      <c r="AP20" s="158"/>
      <c r="AQ20" s="158"/>
      <c r="AR20" s="158"/>
      <c r="AS20" s="158">
        <v>75.78</v>
      </c>
      <c r="AT20" s="158">
        <f t="shared" si="8"/>
        <v>124.42</v>
      </c>
      <c r="AU20" s="163">
        <v>0</v>
      </c>
      <c r="AV20" s="164">
        <f>'L&amp;R Bal - F No Gas Growth'!AV20</f>
        <v>110.24019916813663</v>
      </c>
      <c r="AW20" s="165"/>
      <c r="AX20" s="165"/>
      <c r="AY20" s="84"/>
    </row>
    <row r="21" spans="1:51" x14ac:dyDescent="0.25">
      <c r="A21" s="146"/>
      <c r="B21" s="16" t="s">
        <v>27</v>
      </c>
      <c r="C21" s="17"/>
      <c r="D21" s="147">
        <v>277.36700000000002</v>
      </c>
      <c r="E21" s="147">
        <v>0</v>
      </c>
      <c r="F21" s="147">
        <v>447.05700000000002</v>
      </c>
      <c r="G21" s="148">
        <v>2.5</v>
      </c>
      <c r="H21" s="149">
        <v>85</v>
      </c>
      <c r="I21" s="150">
        <f t="shared" si="0"/>
        <v>811.92399999999998</v>
      </c>
      <c r="J21" s="151">
        <v>1096.5153700000001</v>
      </c>
      <c r="K21" s="152">
        <f t="shared" si="1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3"/>
        <v>1096.5153700000001</v>
      </c>
      <c r="S21" s="157">
        <f t="shared" si="4"/>
        <v>982.63434207958665</v>
      </c>
      <c r="T21" s="152">
        <f t="shared" si="5"/>
        <v>-196.40918883356289</v>
      </c>
      <c r="U21" s="134"/>
      <c r="W21" s="158" t="str">
        <f t="shared" si="6"/>
        <v>2037-38</v>
      </c>
      <c r="X21" s="189">
        <f t="shared" si="7"/>
        <v>121.81299999999999</v>
      </c>
      <c r="Y21" s="161">
        <f>'RNG by Scenario'!O28</f>
        <v>2036</v>
      </c>
      <c r="Z21" s="161">
        <f>'RNG by Scenario'!P28</f>
        <v>4.1643835616438354</v>
      </c>
      <c r="AA21" s="160"/>
      <c r="AB21" s="160"/>
      <c r="AC21" s="161">
        <f>'RNG by Scenario'!S28</f>
        <v>2.7397260273972601</v>
      </c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9"/>
        <v>14.22</v>
      </c>
      <c r="AJ21" s="158">
        <v>30</v>
      </c>
      <c r="AK21" s="158">
        <v>15</v>
      </c>
      <c r="AL21" s="158"/>
      <c r="AM21" s="158">
        <v>39.42</v>
      </c>
      <c r="AN21" s="158">
        <v>9.2200000000000006</v>
      </c>
      <c r="AO21" s="158"/>
      <c r="AP21" s="158"/>
      <c r="AQ21" s="158"/>
      <c r="AR21" s="158"/>
      <c r="AS21" s="158">
        <v>75.78</v>
      </c>
      <c r="AT21" s="158">
        <f t="shared" si="8"/>
        <v>124.42</v>
      </c>
      <c r="AU21" s="163">
        <v>0</v>
      </c>
      <c r="AV21" s="164">
        <f>'L&amp;R Bal - F No Gas Growth'!AV21</f>
        <v>113.88102792041344</v>
      </c>
      <c r="AW21" s="165"/>
      <c r="AX21" s="165"/>
      <c r="AY21" s="84"/>
    </row>
    <row r="22" spans="1:51" x14ac:dyDescent="0.25">
      <c r="A22" s="146"/>
      <c r="B22" s="16" t="s">
        <v>28</v>
      </c>
      <c r="C22" s="17"/>
      <c r="D22" s="147">
        <v>277.36700000000002</v>
      </c>
      <c r="E22" s="147">
        <v>0</v>
      </c>
      <c r="F22" s="147">
        <v>447.05700000000002</v>
      </c>
      <c r="G22" s="148">
        <v>2.5</v>
      </c>
      <c r="H22" s="149">
        <v>85</v>
      </c>
      <c r="I22" s="150">
        <f t="shared" si="0"/>
        <v>811.92399999999998</v>
      </c>
      <c r="J22" s="151">
        <v>1104.03051</v>
      </c>
      <c r="K22" s="152">
        <f t="shared" si="1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3"/>
        <v>1104.03051</v>
      </c>
      <c r="S22" s="157">
        <f t="shared" si="4"/>
        <v>985.74397912741301</v>
      </c>
      <c r="T22" s="152">
        <f t="shared" si="5"/>
        <v>-199.17671208172146</v>
      </c>
      <c r="U22" s="134"/>
      <c r="W22" s="158" t="str">
        <f t="shared" si="6"/>
        <v>2038-39</v>
      </c>
      <c r="X22" s="189">
        <f t="shared" si="7"/>
        <v>121.81299999999999</v>
      </c>
      <c r="Y22" s="161">
        <f>'RNG by Scenario'!P29</f>
        <v>3.945205479452055</v>
      </c>
      <c r="Z22" s="161">
        <f>'RNG by Scenario'!Q29</f>
        <v>3.2657534246575342</v>
      </c>
      <c r="AA22" s="160"/>
      <c r="AB22" s="160"/>
      <c r="AC22" s="161">
        <f>'RNG by Scenario'!T29</f>
        <v>3.5616438356164384</v>
      </c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9"/>
        <v>14.22</v>
      </c>
      <c r="AJ22" s="158">
        <v>30</v>
      </c>
      <c r="AK22" s="158">
        <v>15</v>
      </c>
      <c r="AL22" s="158"/>
      <c r="AM22" s="158">
        <v>39.42</v>
      </c>
      <c r="AN22" s="158">
        <v>9.2200000000000006</v>
      </c>
      <c r="AO22" s="158"/>
      <c r="AP22" s="158"/>
      <c r="AQ22" s="158"/>
      <c r="AR22" s="158"/>
      <c r="AS22" s="158">
        <v>75.78</v>
      </c>
      <c r="AT22" s="158">
        <f t="shared" si="8"/>
        <v>124.42</v>
      </c>
      <c r="AU22" s="163">
        <v>0</v>
      </c>
      <c r="AV22" s="164">
        <f>'L&amp;R Bal - F No Gas Growth'!AV22</f>
        <v>118.28653087258701</v>
      </c>
      <c r="AW22" s="165"/>
      <c r="AX22" s="165"/>
      <c r="AY22" s="84"/>
    </row>
    <row r="23" spans="1:51" x14ac:dyDescent="0.25">
      <c r="A23" s="146"/>
      <c r="B23" s="16" t="s">
        <v>29</v>
      </c>
      <c r="C23" s="17"/>
      <c r="D23" s="147">
        <v>277.36700000000002</v>
      </c>
      <c r="E23" s="147">
        <v>0</v>
      </c>
      <c r="F23" s="147">
        <v>447.05700000000002</v>
      </c>
      <c r="G23" s="148">
        <v>2.5</v>
      </c>
      <c r="H23" s="149">
        <v>85</v>
      </c>
      <c r="I23" s="150">
        <f t="shared" si="0"/>
        <v>811.92399999999998</v>
      </c>
      <c r="J23" s="151">
        <v>1111.41419</v>
      </c>
      <c r="K23" s="152">
        <f t="shared" si="1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3"/>
        <v>1111.41419</v>
      </c>
      <c r="S23" s="157">
        <f t="shared" si="4"/>
        <v>988.87324473827323</v>
      </c>
      <c r="T23" s="152">
        <f t="shared" si="5"/>
        <v>-201.82013686390678</v>
      </c>
      <c r="U23" s="134"/>
      <c r="W23" s="158" t="str">
        <f t="shared" si="6"/>
        <v>2039-40</v>
      </c>
      <c r="X23" s="189">
        <f t="shared" si="7"/>
        <v>121.81299999999999</v>
      </c>
      <c r="Y23" s="161">
        <f>'RNG by Scenario'!P30</f>
        <v>3.7534246575342469</v>
      </c>
      <c r="Z23" s="161">
        <f>'RNG by Scenario'!Q30</f>
        <v>3.3369863013698633</v>
      </c>
      <c r="AA23" s="160"/>
      <c r="AB23" s="160"/>
      <c r="AC23" s="161">
        <f>'RNG by Scenario'!T30</f>
        <v>3.5616438356164384</v>
      </c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9"/>
        <v>14.22</v>
      </c>
      <c r="AJ23" s="158">
        <v>30</v>
      </c>
      <c r="AK23" s="158">
        <v>15</v>
      </c>
      <c r="AL23" s="158"/>
      <c r="AM23" s="158">
        <v>39.42</v>
      </c>
      <c r="AN23" s="158">
        <v>9.2200000000000006</v>
      </c>
      <c r="AO23" s="158"/>
      <c r="AP23" s="158"/>
      <c r="AQ23" s="158"/>
      <c r="AR23" s="158"/>
      <c r="AS23" s="158">
        <v>75.78</v>
      </c>
      <c r="AT23" s="158">
        <f t="shared" si="8"/>
        <v>124.42</v>
      </c>
      <c r="AU23" s="163">
        <v>0</v>
      </c>
      <c r="AV23" s="164">
        <f>'L&amp;R Bal - F No Gas Growth'!AV23</f>
        <v>122.54094526172673</v>
      </c>
      <c r="AW23" s="165"/>
      <c r="AX23" s="165"/>
      <c r="AY23" s="84"/>
    </row>
    <row r="24" spans="1:51" x14ac:dyDescent="0.25">
      <c r="A24" s="146"/>
      <c r="B24" s="16" t="s">
        <v>30</v>
      </c>
      <c r="C24" s="17"/>
      <c r="D24" s="147">
        <v>277.36700000000002</v>
      </c>
      <c r="E24" s="147">
        <v>0</v>
      </c>
      <c r="F24" s="147">
        <v>447.05700000000002</v>
      </c>
      <c r="G24" s="148">
        <v>2.5</v>
      </c>
      <c r="H24" s="149">
        <v>85</v>
      </c>
      <c r="I24" s="150">
        <f t="shared" si="0"/>
        <v>811.92399999999998</v>
      </c>
      <c r="J24" s="151">
        <v>1117.6881399999997</v>
      </c>
      <c r="K24" s="152">
        <f t="shared" si="1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3"/>
        <v>1117.6881399999997</v>
      </c>
      <c r="S24" s="157">
        <f t="shared" si="4"/>
        <v>990.34634570102287</v>
      </c>
      <c r="T24" s="152">
        <f t="shared" si="5"/>
        <v>-203.38823040949887</v>
      </c>
      <c r="U24" s="134"/>
      <c r="W24" s="158" t="str">
        <f t="shared" si="6"/>
        <v>2040-41</v>
      </c>
      <c r="X24" s="189">
        <f t="shared" si="7"/>
        <v>121.81299999999999</v>
      </c>
      <c r="Y24" s="161">
        <f>'RNG by Scenario'!P31</f>
        <v>3.5616438356164384</v>
      </c>
      <c r="Z24" s="161">
        <f>'RNG by Scenario'!Q31</f>
        <v>3.4109589041095894</v>
      </c>
      <c r="AA24" s="160"/>
      <c r="AB24" s="160"/>
      <c r="AC24" s="161">
        <f>'RNG by Scenario'!T31</f>
        <v>4.1095890410958908</v>
      </c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9"/>
        <v>14.22</v>
      </c>
      <c r="AJ24" s="158">
        <v>30</v>
      </c>
      <c r="AK24" s="158">
        <v>15</v>
      </c>
      <c r="AL24" s="158"/>
      <c r="AM24" s="158">
        <v>39.42</v>
      </c>
      <c r="AN24" s="158">
        <v>9.2200000000000006</v>
      </c>
      <c r="AO24" s="158"/>
      <c r="AP24" s="158"/>
      <c r="AQ24" s="158"/>
      <c r="AR24" s="158"/>
      <c r="AS24" s="158">
        <v>75.78</v>
      </c>
      <c r="AT24" s="158">
        <f t="shared" si="8"/>
        <v>124.42</v>
      </c>
      <c r="AU24" s="163">
        <v>0</v>
      </c>
      <c r="AV24" s="164">
        <f>'L&amp;R Bal - F No Gas Growth'!AV24</f>
        <v>127.34179429897691</v>
      </c>
      <c r="AW24" s="165"/>
      <c r="AX24" s="165"/>
      <c r="AY24" s="84"/>
    </row>
    <row r="25" spans="1:51" x14ac:dyDescent="0.25">
      <c r="A25" s="146"/>
      <c r="B25" s="16" t="s">
        <v>31</v>
      </c>
      <c r="C25" s="17"/>
      <c r="D25" s="147">
        <v>277.36700000000002</v>
      </c>
      <c r="E25" s="147">
        <v>0</v>
      </c>
      <c r="F25" s="147">
        <v>447.05700000000002</v>
      </c>
      <c r="G25" s="148">
        <v>2.5</v>
      </c>
      <c r="H25" s="149">
        <v>85</v>
      </c>
      <c r="I25" s="150">
        <f t="shared" si="0"/>
        <v>811.92399999999998</v>
      </c>
      <c r="J25" s="151">
        <v>1125.7561599999999</v>
      </c>
      <c r="K25" s="152">
        <f>I25-J25</f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4"/>
        <v>995.49932810934285</v>
      </c>
      <c r="T25" s="152">
        <f>I25+Q25-R25</f>
        <v>-206.8737315266759</v>
      </c>
      <c r="U25" s="134"/>
      <c r="V25" s="63"/>
      <c r="W25" s="158" t="str">
        <f>B25</f>
        <v>2041-42</v>
      </c>
      <c r="X25" s="189">
        <f t="shared" si="7"/>
        <v>121.81299999999999</v>
      </c>
      <c r="Y25" s="161">
        <f>'RNG by Scenario'!P32</f>
        <v>3.3972602739726026</v>
      </c>
      <c r="Z25" s="161">
        <f>'RNG by Scenario'!Q32</f>
        <v>3.484931506849315</v>
      </c>
      <c r="AA25" s="160"/>
      <c r="AB25" s="160"/>
      <c r="AC25" s="161">
        <f>'RNG by Scenario'!T32</f>
        <v>4.1095890410958908</v>
      </c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9"/>
        <v>14.22</v>
      </c>
      <c r="AJ25" s="158">
        <v>30</v>
      </c>
      <c r="AK25" s="158">
        <v>15</v>
      </c>
      <c r="AL25" s="158"/>
      <c r="AM25" s="158">
        <v>39.42</v>
      </c>
      <c r="AN25" s="158">
        <v>9.2200000000000006</v>
      </c>
      <c r="AO25" s="158"/>
      <c r="AP25" s="158"/>
      <c r="AQ25" s="158"/>
      <c r="AR25" s="158"/>
      <c r="AS25" s="158">
        <v>75.78</v>
      </c>
      <c r="AT25" s="158">
        <f t="shared" si="8"/>
        <v>124.42</v>
      </c>
      <c r="AU25" s="163">
        <v>0</v>
      </c>
      <c r="AV25" s="164">
        <f>'L&amp;R Bal - F No Gas Growth'!AV25</f>
        <v>130.25683189065705</v>
      </c>
      <c r="AW25" s="165"/>
      <c r="AX25" s="165"/>
      <c r="AY25" s="84"/>
    </row>
    <row r="26" spans="1:51" x14ac:dyDescent="0.25">
      <c r="A26" s="146"/>
      <c r="B26" s="16" t="s">
        <v>34</v>
      </c>
      <c r="C26" s="17"/>
      <c r="D26" s="147">
        <v>277.36700000000002</v>
      </c>
      <c r="E26" s="147">
        <v>0</v>
      </c>
      <c r="F26" s="147">
        <v>447.05700000000002</v>
      </c>
      <c r="G26" s="148">
        <v>2.5</v>
      </c>
      <c r="H26" s="149">
        <v>85</v>
      </c>
      <c r="I26" s="150">
        <f t="shared" si="0"/>
        <v>811.92399999999998</v>
      </c>
      <c r="J26" s="151">
        <v>1133.1107300000001</v>
      </c>
      <c r="K26" s="152">
        <f t="shared" ref="K26:K34" si="10">I26-J26</f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1">SUM(M26:P26)</f>
        <v>111.68148430943501</v>
      </c>
      <c r="R26" s="157">
        <f t="shared" ref="R26:R34" si="12">J26</f>
        <v>1133.1107300000001</v>
      </c>
      <c r="S26" s="157">
        <f t="shared" si="4"/>
        <v>999.23176806088532</v>
      </c>
      <c r="T26" s="152">
        <f t="shared" ref="T26:T34" si="13">I26+Q26-R26</f>
        <v>-209.50524569056506</v>
      </c>
      <c r="U26" s="134"/>
      <c r="W26" s="158" t="str">
        <f t="shared" ref="W26:W34" si="14">B26</f>
        <v>2042-43</v>
      </c>
      <c r="X26" s="189">
        <f t="shared" si="7"/>
        <v>121.81299999999999</v>
      </c>
      <c r="Y26" s="161">
        <f>'RNG by Scenario'!P33</f>
        <v>3.2328767123287672</v>
      </c>
      <c r="Z26" s="161">
        <f>'RNG by Scenario'!Q33</f>
        <v>3.5616438356164384</v>
      </c>
      <c r="AA26" s="160"/>
      <c r="AB26" s="160"/>
      <c r="AC26" s="161">
        <f>'RNG by Scenario'!T33</f>
        <v>4.3835616438356162</v>
      </c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9"/>
        <v>14.22</v>
      </c>
      <c r="AJ26" s="158">
        <v>30</v>
      </c>
      <c r="AK26" s="158">
        <v>15</v>
      </c>
      <c r="AL26" s="158"/>
      <c r="AM26" s="158">
        <v>39.42</v>
      </c>
      <c r="AN26" s="158">
        <v>9.2200000000000006</v>
      </c>
      <c r="AO26" s="158"/>
      <c r="AP26" s="158"/>
      <c r="AQ26" s="158"/>
      <c r="AR26" s="158"/>
      <c r="AS26" s="158">
        <v>75.78</v>
      </c>
      <c r="AT26" s="158">
        <f t="shared" si="8"/>
        <v>124.42</v>
      </c>
      <c r="AU26" s="163">
        <v>0</v>
      </c>
      <c r="AV26" s="164">
        <f>'L&amp;R Bal - F No Gas Growth'!AV26</f>
        <v>133.87896193911479</v>
      </c>
      <c r="AW26" s="165"/>
      <c r="AX26" s="165"/>
      <c r="AY26" s="84"/>
    </row>
    <row r="27" spans="1:51" x14ac:dyDescent="0.25">
      <c r="A27" s="146"/>
      <c r="B27" s="16" t="s">
        <v>37</v>
      </c>
      <c r="C27" s="17"/>
      <c r="D27" s="147">
        <v>277.36700000000002</v>
      </c>
      <c r="E27" s="147">
        <v>0</v>
      </c>
      <c r="F27" s="147">
        <v>447.05700000000002</v>
      </c>
      <c r="G27" s="148">
        <v>2.5</v>
      </c>
      <c r="H27" s="149">
        <v>85</v>
      </c>
      <c r="I27" s="150">
        <f t="shared" si="0"/>
        <v>811.92399999999998</v>
      </c>
      <c r="J27" s="151">
        <v>1140.4231</v>
      </c>
      <c r="K27" s="152">
        <f t="shared" si="10"/>
        <v>-328.4991</v>
      </c>
      <c r="L27" s="153"/>
      <c r="M27" s="171">
        <v>116.36065912139</v>
      </c>
      <c r="N27" s="154"/>
      <c r="O27" s="155"/>
      <c r="P27" s="156"/>
      <c r="Q27" s="150">
        <f t="shared" si="11"/>
        <v>116.36065912139</v>
      </c>
      <c r="R27" s="157">
        <f t="shared" si="12"/>
        <v>1140.4231</v>
      </c>
      <c r="S27" s="157">
        <f t="shared" si="4"/>
        <v>1003.2202357999687</v>
      </c>
      <c r="T27" s="152">
        <f t="shared" si="13"/>
        <v>-212.13844087861003</v>
      </c>
      <c r="U27" s="134"/>
      <c r="W27" s="158" t="str">
        <f t="shared" si="14"/>
        <v>2043-44</v>
      </c>
      <c r="X27" s="189">
        <f t="shared" si="7"/>
        <v>121.81299999999999</v>
      </c>
      <c r="Y27" s="161">
        <f>'RNG by Scenario'!P34</f>
        <v>3.0684931506849318</v>
      </c>
      <c r="Z27" s="161">
        <f>'RNG by Scenario'!Q34</f>
        <v>3.6410958904109587</v>
      </c>
      <c r="AA27" s="160"/>
      <c r="AB27" s="160"/>
      <c r="AC27" s="161">
        <f>'RNG by Scenario'!T34</f>
        <v>4.3835616438356162</v>
      </c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9"/>
        <v>14.22</v>
      </c>
      <c r="AJ27" s="158">
        <v>30</v>
      </c>
      <c r="AK27" s="158">
        <v>15</v>
      </c>
      <c r="AL27" s="158"/>
      <c r="AM27" s="158">
        <v>39.42</v>
      </c>
      <c r="AN27" s="158">
        <v>9.2200000000000006</v>
      </c>
      <c r="AO27" s="158"/>
      <c r="AP27" s="158"/>
      <c r="AQ27" s="158"/>
      <c r="AR27" s="158"/>
      <c r="AS27" s="158">
        <v>75.78</v>
      </c>
      <c r="AT27" s="158">
        <f t="shared" si="8"/>
        <v>124.42</v>
      </c>
      <c r="AU27" s="163">
        <v>0</v>
      </c>
      <c r="AV27" s="164">
        <f>'L&amp;R Bal - F No Gas Growth'!AV27</f>
        <v>137.20286420003129</v>
      </c>
      <c r="AW27" s="165"/>
      <c r="AX27" s="165"/>
      <c r="AY27" s="84"/>
    </row>
    <row r="28" spans="1:51" x14ac:dyDescent="0.25">
      <c r="A28" s="146"/>
      <c r="B28" s="16" t="s">
        <v>35</v>
      </c>
      <c r="C28" s="17"/>
      <c r="D28" s="147">
        <v>277.36700000000002</v>
      </c>
      <c r="E28" s="147">
        <v>0</v>
      </c>
      <c r="F28" s="147">
        <v>447.05700000000002</v>
      </c>
      <c r="G28" s="148">
        <v>2.5</v>
      </c>
      <c r="H28" s="149">
        <v>85</v>
      </c>
      <c r="I28" s="150">
        <f t="shared" si="0"/>
        <v>811.92399999999998</v>
      </c>
      <c r="J28" s="151">
        <v>1146.87691</v>
      </c>
      <c r="K28" s="152">
        <f t="shared" si="10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1"/>
        <v>121.039833933344</v>
      </c>
      <c r="R28" s="157">
        <f t="shared" si="12"/>
        <v>1146.87691</v>
      </c>
      <c r="S28" s="157">
        <f t="shared" si="4"/>
        <v>1002.4117071269784</v>
      </c>
      <c r="T28" s="152">
        <f t="shared" si="13"/>
        <v>-213.913076066656</v>
      </c>
      <c r="U28" s="134"/>
      <c r="W28" s="158" t="str">
        <f t="shared" si="14"/>
        <v>2044-45</v>
      </c>
      <c r="X28" s="189">
        <f t="shared" si="7"/>
        <v>121.81299999999999</v>
      </c>
      <c r="Y28" s="161">
        <f>'RNG by Scenario'!P35</f>
        <v>2.904109589041096</v>
      </c>
      <c r="Z28" s="161">
        <f>'RNG by Scenario'!Q35</f>
        <v>3.7205479452054795</v>
      </c>
      <c r="AA28" s="160"/>
      <c r="AB28" s="160"/>
      <c r="AC28" s="161">
        <f>'RNG by Scenario'!T35</f>
        <v>4.6575342465753424</v>
      </c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9"/>
        <v>14.22</v>
      </c>
      <c r="AJ28" s="158">
        <v>30</v>
      </c>
      <c r="AK28" s="158">
        <v>15</v>
      </c>
      <c r="AL28" s="158"/>
      <c r="AM28" s="158">
        <v>39.42</v>
      </c>
      <c r="AN28" s="158">
        <v>9.2200000000000006</v>
      </c>
      <c r="AO28" s="158"/>
      <c r="AP28" s="158"/>
      <c r="AQ28" s="158"/>
      <c r="AR28" s="158"/>
      <c r="AS28" s="158">
        <v>75.78</v>
      </c>
      <c r="AT28" s="158">
        <f t="shared" si="8"/>
        <v>124.42</v>
      </c>
      <c r="AU28" s="163">
        <v>0</v>
      </c>
      <c r="AV28" s="164">
        <f>'L&amp;R Bal - F No Gas Growth'!AV28</f>
        <v>144.46520287302161</v>
      </c>
      <c r="AW28" s="165"/>
      <c r="AX28" s="165"/>
      <c r="AY28" s="84"/>
    </row>
    <row r="29" spans="1:51" x14ac:dyDescent="0.25">
      <c r="A29" s="146"/>
      <c r="B29" s="16" t="s">
        <v>36</v>
      </c>
      <c r="C29" s="17"/>
      <c r="D29" s="147">
        <v>277.36700000000002</v>
      </c>
      <c r="E29" s="147">
        <v>0</v>
      </c>
      <c r="F29" s="147">
        <v>447.05700000000002</v>
      </c>
      <c r="G29" s="148">
        <v>2.5</v>
      </c>
      <c r="H29" s="149">
        <v>85</v>
      </c>
      <c r="I29" s="150">
        <f t="shared" si="0"/>
        <v>811.92399999999998</v>
      </c>
      <c r="J29" s="151">
        <v>1155.0855800000002</v>
      </c>
      <c r="K29" s="152">
        <f t="shared" si="10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1"/>
        <v>125.719008745298</v>
      </c>
      <c r="R29" s="157">
        <f t="shared" si="12"/>
        <v>1155.0855800000002</v>
      </c>
      <c r="S29" s="157">
        <f t="shared" si="4"/>
        <v>1005.2761870973918</v>
      </c>
      <c r="T29" s="152">
        <f t="shared" si="13"/>
        <v>-217.44257125470222</v>
      </c>
      <c r="U29" s="134"/>
      <c r="W29" s="158" t="str">
        <f t="shared" si="14"/>
        <v>2045-46</v>
      </c>
      <c r="X29" s="189">
        <f t="shared" si="7"/>
        <v>121.81299999999999</v>
      </c>
      <c r="Y29" s="161">
        <f>'RNG by Scenario'!P36</f>
        <v>2.7671232876712328</v>
      </c>
      <c r="Z29" s="161">
        <f>'RNG by Scenario'!Q36</f>
        <v>3.8027397260273976</v>
      </c>
      <c r="AA29" s="160"/>
      <c r="AB29" s="160"/>
      <c r="AC29" s="161">
        <f>'RNG by Scenario'!T36</f>
        <v>4.9315068493150687</v>
      </c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9"/>
        <v>14.22</v>
      </c>
      <c r="AJ29" s="158">
        <v>30</v>
      </c>
      <c r="AK29" s="158">
        <v>15</v>
      </c>
      <c r="AL29" s="158"/>
      <c r="AM29" s="158">
        <v>39.42</v>
      </c>
      <c r="AN29" s="158">
        <v>9.2200000000000006</v>
      </c>
      <c r="AO29" s="158"/>
      <c r="AP29" s="158"/>
      <c r="AQ29" s="158"/>
      <c r="AR29" s="158"/>
      <c r="AS29" s="158">
        <v>75.78</v>
      </c>
      <c r="AT29" s="158">
        <f t="shared" si="8"/>
        <v>124.42</v>
      </c>
      <c r="AU29" s="163">
        <v>0</v>
      </c>
      <c r="AV29" s="164">
        <f>'L&amp;R Bal - F No Gas Growth'!AV29</f>
        <v>149.80939290260829</v>
      </c>
      <c r="AW29" s="165"/>
      <c r="AX29" s="165"/>
      <c r="AY29" s="84"/>
    </row>
    <row r="30" spans="1:51" x14ac:dyDescent="0.25">
      <c r="A30" s="146"/>
      <c r="B30" s="16" t="s">
        <v>38</v>
      </c>
      <c r="C30" s="17"/>
      <c r="D30" s="147">
        <v>277.36700000000002</v>
      </c>
      <c r="E30" s="147">
        <v>0</v>
      </c>
      <c r="F30" s="147">
        <v>447.05700000000002</v>
      </c>
      <c r="G30" s="148">
        <v>2.5</v>
      </c>
      <c r="H30" s="149">
        <v>85</v>
      </c>
      <c r="I30" s="150">
        <f t="shared" si="0"/>
        <v>811.92399999999998</v>
      </c>
      <c r="J30" s="151">
        <v>1162.3530800000001</v>
      </c>
      <c r="K30" s="152">
        <f t="shared" si="10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1"/>
        <v>130.39818355725299</v>
      </c>
      <c r="R30" s="157">
        <f t="shared" si="12"/>
        <v>1162.3530800000001</v>
      </c>
      <c r="S30" s="157">
        <f t="shared" si="4"/>
        <v>1006.9261998104952</v>
      </c>
      <c r="T30" s="152">
        <f t="shared" si="13"/>
        <v>-220.03089644274712</v>
      </c>
      <c r="U30" s="134"/>
      <c r="W30" s="158" t="str">
        <f t="shared" si="14"/>
        <v>2046-47</v>
      </c>
      <c r="X30" s="189">
        <f t="shared" si="7"/>
        <v>121.81299999999999</v>
      </c>
      <c r="Y30" s="161">
        <f>'RNG by Scenario'!P37</f>
        <v>2.6301369863013697</v>
      </c>
      <c r="Z30" s="161">
        <f>'RNG by Scenario'!Q37</f>
        <v>3.4219178082191779</v>
      </c>
      <c r="AA30" s="160"/>
      <c r="AB30" s="160"/>
      <c r="AC30" s="161">
        <f>'RNG by Scenario'!T37</f>
        <v>5.2054794520547949</v>
      </c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9"/>
        <v>14.22</v>
      </c>
      <c r="AJ30" s="158">
        <v>30</v>
      </c>
      <c r="AK30" s="158">
        <v>15</v>
      </c>
      <c r="AL30" s="158"/>
      <c r="AM30" s="158">
        <v>39.42</v>
      </c>
      <c r="AN30" s="158">
        <v>9.2200000000000006</v>
      </c>
      <c r="AO30" s="158"/>
      <c r="AP30" s="158"/>
      <c r="AQ30" s="158"/>
      <c r="AR30" s="158"/>
      <c r="AS30" s="158">
        <v>75.78</v>
      </c>
      <c r="AT30" s="158">
        <f t="shared" si="8"/>
        <v>124.42</v>
      </c>
      <c r="AU30" s="163">
        <v>0</v>
      </c>
      <c r="AV30" s="164">
        <f>'L&amp;R Bal - F No Gas Growth'!AV30</f>
        <v>155.42688018950491</v>
      </c>
      <c r="AW30" s="165"/>
      <c r="AX30" s="165"/>
      <c r="AY30" s="84"/>
    </row>
    <row r="31" spans="1:51" x14ac:dyDescent="0.25">
      <c r="A31" s="146"/>
      <c r="B31" s="16" t="s">
        <v>39</v>
      </c>
      <c r="C31" s="17"/>
      <c r="D31" s="147">
        <v>277.36700000000002</v>
      </c>
      <c r="E31" s="147">
        <v>0</v>
      </c>
      <c r="F31" s="147">
        <v>447.05700000000002</v>
      </c>
      <c r="G31" s="148">
        <v>2.5</v>
      </c>
      <c r="H31" s="149">
        <v>85</v>
      </c>
      <c r="I31" s="150">
        <f t="shared" si="0"/>
        <v>811.92399999999998</v>
      </c>
      <c r="J31" s="151">
        <v>1169.36942</v>
      </c>
      <c r="K31" s="152">
        <f t="shared" si="10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1"/>
        <v>135.07735836920699</v>
      </c>
      <c r="R31" s="157">
        <f t="shared" si="12"/>
        <v>1169.36942</v>
      </c>
      <c r="S31" s="157">
        <f t="shared" si="4"/>
        <v>1009.7580102685181</v>
      </c>
      <c r="T31" s="152">
        <f t="shared" si="13"/>
        <v>-222.36806163079302</v>
      </c>
      <c r="U31" s="134"/>
      <c r="W31" s="158" t="str">
        <f t="shared" si="14"/>
        <v>2047-48</v>
      </c>
      <c r="X31" s="189">
        <f t="shared" si="7"/>
        <v>121.81299999999999</v>
      </c>
      <c r="Y31" s="161">
        <f>'RNG by Scenario'!P38</f>
        <v>2.493150684931507</v>
      </c>
      <c r="Z31" s="161">
        <f>'RNG by Scenario'!Q38</f>
        <v>3.0794520547945203</v>
      </c>
      <c r="AA31" s="160"/>
      <c r="AB31" s="160"/>
      <c r="AC31" s="161">
        <f>'RNG by Scenario'!T38</f>
        <v>5.7534246575342465</v>
      </c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9"/>
        <v>14.22</v>
      </c>
      <c r="AJ31" s="158">
        <v>30</v>
      </c>
      <c r="AK31" s="158">
        <v>15</v>
      </c>
      <c r="AL31" s="158"/>
      <c r="AM31" s="158">
        <v>39.42</v>
      </c>
      <c r="AN31" s="158">
        <v>9.2200000000000006</v>
      </c>
      <c r="AO31" s="158"/>
      <c r="AP31" s="158"/>
      <c r="AQ31" s="158"/>
      <c r="AR31" s="158"/>
      <c r="AS31" s="158">
        <v>75.78</v>
      </c>
      <c r="AT31" s="158">
        <f t="shared" si="8"/>
        <v>124.42</v>
      </c>
      <c r="AU31" s="163">
        <v>0</v>
      </c>
      <c r="AV31" s="164">
        <f>'L&amp;R Bal - F No Gas Growth'!AV31</f>
        <v>159.61140973148193</v>
      </c>
      <c r="AW31" s="165"/>
      <c r="AX31" s="165"/>
      <c r="AY31" s="84"/>
    </row>
    <row r="32" spans="1:51" x14ac:dyDescent="0.25">
      <c r="A32" s="146"/>
      <c r="B32" s="16" t="s">
        <v>40</v>
      </c>
      <c r="C32" s="17"/>
      <c r="D32" s="147">
        <v>277.36700000000002</v>
      </c>
      <c r="E32" s="147">
        <v>0</v>
      </c>
      <c r="F32" s="147">
        <v>447.05700000000002</v>
      </c>
      <c r="G32" s="148">
        <v>2.5</v>
      </c>
      <c r="H32" s="149">
        <v>85</v>
      </c>
      <c r="I32" s="150">
        <f t="shared" si="0"/>
        <v>811.92399999999998</v>
      </c>
      <c r="J32" s="151">
        <v>1175.3373799999999</v>
      </c>
      <c r="K32" s="152">
        <f t="shared" si="10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1"/>
        <v>139.75653318116099</v>
      </c>
      <c r="R32" s="157">
        <f t="shared" si="12"/>
        <v>1175.3373799999999</v>
      </c>
      <c r="S32" s="157">
        <f t="shared" si="4"/>
        <v>1010.516393221821</v>
      </c>
      <c r="T32" s="152">
        <f t="shared" si="13"/>
        <v>-223.65684681883897</v>
      </c>
      <c r="U32" s="134"/>
      <c r="W32" s="158" t="str">
        <f t="shared" si="14"/>
        <v>2048-49</v>
      </c>
      <c r="X32" s="189">
        <f t="shared" si="7"/>
        <v>121.81299999999999</v>
      </c>
      <c r="Y32" s="161">
        <f>'RNG by Scenario'!P39</f>
        <v>2.3561643835616439</v>
      </c>
      <c r="Z32" s="161">
        <f>'RNG by Scenario'!Q39</f>
        <v>2.7726027397260271</v>
      </c>
      <c r="AA32" s="160"/>
      <c r="AB32" s="160"/>
      <c r="AC32" s="161">
        <f>'RNG by Scenario'!T39</f>
        <v>5.4794520547945202</v>
      </c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9"/>
        <v>14.22</v>
      </c>
      <c r="AJ32" s="158">
        <v>30</v>
      </c>
      <c r="AK32" s="158">
        <v>15</v>
      </c>
      <c r="AL32" s="158"/>
      <c r="AM32" s="158">
        <v>39.42</v>
      </c>
      <c r="AN32" s="158">
        <v>9.2200000000000006</v>
      </c>
      <c r="AO32" s="158"/>
      <c r="AP32" s="158"/>
      <c r="AQ32" s="158"/>
      <c r="AR32" s="158"/>
      <c r="AS32" s="158">
        <v>75.78</v>
      </c>
      <c r="AT32" s="158">
        <f t="shared" si="8"/>
        <v>124.42</v>
      </c>
      <c r="AU32" s="163">
        <v>0</v>
      </c>
      <c r="AV32" s="164">
        <f>'L&amp;R Bal - F No Gas Growth'!AV32</f>
        <v>164.82098677817896</v>
      </c>
      <c r="AW32" s="165"/>
      <c r="AX32" s="165"/>
      <c r="AY32" s="84"/>
    </row>
    <row r="33" spans="1:55" x14ac:dyDescent="0.25">
      <c r="A33" s="146"/>
      <c r="B33" s="16" t="s">
        <v>41</v>
      </c>
      <c r="C33" s="17"/>
      <c r="D33" s="147">
        <v>277.36700000000002</v>
      </c>
      <c r="E33" s="147">
        <v>0</v>
      </c>
      <c r="F33" s="147">
        <v>447.05700000000002</v>
      </c>
      <c r="G33" s="148">
        <v>2.5</v>
      </c>
      <c r="H33" s="149">
        <v>85</v>
      </c>
      <c r="I33" s="150">
        <f t="shared" si="0"/>
        <v>811.92399999999998</v>
      </c>
      <c r="J33" s="151">
        <v>1182.8938000000001</v>
      </c>
      <c r="K33" s="152">
        <f t="shared" si="10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1"/>
        <v>144.43570799311601</v>
      </c>
      <c r="R33" s="157">
        <f t="shared" si="12"/>
        <v>1182.8938000000001</v>
      </c>
      <c r="S33" s="157">
        <f t="shared" si="4"/>
        <v>1014.6643533617101</v>
      </c>
      <c r="T33" s="152">
        <f t="shared" si="13"/>
        <v>-226.53409200688407</v>
      </c>
      <c r="U33" s="134"/>
      <c r="W33" s="158" t="str">
        <f t="shared" si="14"/>
        <v>2049-50</v>
      </c>
      <c r="X33" s="189">
        <f t="shared" si="7"/>
        <v>121.81299999999999</v>
      </c>
      <c r="Y33" s="161">
        <f>'RNG by Scenario'!P40</f>
        <v>2.2465753424657531</v>
      </c>
      <c r="Z33" s="161">
        <f>'RNG by Scenario'!Q40</f>
        <v>2.493150684931507</v>
      </c>
      <c r="AA33" s="160"/>
      <c r="AB33" s="160"/>
      <c r="AC33" s="161">
        <f>'RNG by Scenario'!T40</f>
        <v>6.0273972602739727</v>
      </c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9"/>
        <v>14.22</v>
      </c>
      <c r="AJ33" s="158">
        <v>30</v>
      </c>
      <c r="AK33" s="158">
        <v>15</v>
      </c>
      <c r="AL33" s="158"/>
      <c r="AM33" s="158">
        <v>39.42</v>
      </c>
      <c r="AN33" s="158">
        <v>9.2200000000000006</v>
      </c>
      <c r="AO33" s="158"/>
      <c r="AP33" s="158"/>
      <c r="AQ33" s="158"/>
      <c r="AR33" s="158"/>
      <c r="AS33" s="158">
        <v>75.78</v>
      </c>
      <c r="AT33" s="158">
        <f t="shared" si="8"/>
        <v>124.42</v>
      </c>
      <c r="AU33" s="163">
        <v>0</v>
      </c>
      <c r="AV33" s="164">
        <f>'L&amp;R Bal - F No Gas Growth'!AV33</f>
        <v>168.22944663828991</v>
      </c>
      <c r="AW33" s="165"/>
      <c r="AX33" s="165"/>
      <c r="AY33" s="84"/>
    </row>
    <row r="34" spans="1:55" ht="15.75" customHeight="1" x14ac:dyDescent="0.25">
      <c r="A34" s="146"/>
      <c r="B34" s="16" t="s">
        <v>42</v>
      </c>
      <c r="C34" s="17"/>
      <c r="D34" s="147">
        <v>277.36700000000002</v>
      </c>
      <c r="E34" s="147">
        <v>0</v>
      </c>
      <c r="F34" s="147">
        <v>447.05700000000002</v>
      </c>
      <c r="G34" s="148">
        <v>2.5</v>
      </c>
      <c r="H34" s="149">
        <v>85</v>
      </c>
      <c r="I34" s="150">
        <f t="shared" si="0"/>
        <v>811.92399999999998</v>
      </c>
      <c r="J34" s="151">
        <v>1189.35995</v>
      </c>
      <c r="K34" s="152">
        <f t="shared" si="10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1"/>
        <v>149.11488280507001</v>
      </c>
      <c r="R34" s="157">
        <f t="shared" si="12"/>
        <v>1189.35995</v>
      </c>
      <c r="S34" s="157">
        <f t="shared" si="4"/>
        <v>1017.5816892282394</v>
      </c>
      <c r="T34" s="152">
        <f t="shared" si="13"/>
        <v>-228.32106719493004</v>
      </c>
      <c r="U34" s="134"/>
      <c r="W34" s="158" t="str">
        <f t="shared" si="14"/>
        <v>2050-51</v>
      </c>
      <c r="X34" s="189">
        <f t="shared" si="7"/>
        <v>121.81299999999999</v>
      </c>
      <c r="Y34" s="161">
        <f>'RNG by Scenario'!P41</f>
        <v>2.1369863013698631</v>
      </c>
      <c r="Z34" s="161">
        <f>'RNG by Scenario'!Q41</f>
        <v>2.2438356164383562</v>
      </c>
      <c r="AA34" s="160"/>
      <c r="AB34" s="160"/>
      <c r="AC34" s="161">
        <f>'RNG by Scenario'!T41</f>
        <v>5.7534246575342465</v>
      </c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9"/>
        <v>14.22</v>
      </c>
      <c r="AJ34" s="158">
        <v>30</v>
      </c>
      <c r="AK34" s="158">
        <v>15</v>
      </c>
      <c r="AL34" s="158"/>
      <c r="AM34" s="158">
        <v>39.42</v>
      </c>
      <c r="AN34" s="158">
        <v>9.2200000000000006</v>
      </c>
      <c r="AO34" s="158"/>
      <c r="AP34" s="158"/>
      <c r="AQ34" s="158"/>
      <c r="AR34" s="158"/>
      <c r="AS34" s="158">
        <v>75.78</v>
      </c>
      <c r="AT34" s="158">
        <f t="shared" si="8"/>
        <v>124.42</v>
      </c>
      <c r="AU34" s="163">
        <v>0</v>
      </c>
      <c r="AV34" s="164">
        <f>'L&amp;R Bal - F No Gas Growth'!AV34</f>
        <v>171.77826077176061</v>
      </c>
      <c r="AW34" s="165"/>
      <c r="AX34" s="165"/>
      <c r="AY34" s="84"/>
    </row>
    <row r="35" spans="1:55" x14ac:dyDescent="0.25">
      <c r="C35" s="16"/>
      <c r="AY35" s="84"/>
      <c r="BA35" s="172"/>
      <c r="BB35" s="173"/>
      <c r="BC35" s="125"/>
    </row>
    <row r="36" spans="1:55" x14ac:dyDescent="0.25">
      <c r="B36"/>
      <c r="C36" s="110"/>
      <c r="D36" s="110"/>
      <c r="E36" s="110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64"/>
      <c r="AY36" s="84"/>
      <c r="BA36" s="172"/>
    </row>
    <row r="37" spans="1:55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64"/>
      <c r="AY37" s="84"/>
    </row>
    <row r="38" spans="1:55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84"/>
    </row>
    <row r="39" spans="1:55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84"/>
    </row>
    <row r="40" spans="1:55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84"/>
    </row>
    <row r="41" spans="1:55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84"/>
    </row>
    <row r="42" spans="1:55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84"/>
    </row>
    <row r="43" spans="1:55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84"/>
    </row>
    <row r="44" spans="1:55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84"/>
    </row>
    <row r="45" spans="1:55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84"/>
    </row>
    <row r="46" spans="1:55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84"/>
    </row>
    <row r="47" spans="1:55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84"/>
    </row>
    <row r="48" spans="1:55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84"/>
    </row>
    <row r="49" spans="10:51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84"/>
    </row>
    <row r="50" spans="10:51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84"/>
    </row>
    <row r="51" spans="10:51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84"/>
    </row>
    <row r="52" spans="10:51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84"/>
    </row>
    <row r="53" spans="10:51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84"/>
    </row>
    <row r="54" spans="10:51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84"/>
    </row>
    <row r="55" spans="10:51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84"/>
    </row>
    <row r="56" spans="10:51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84"/>
    </row>
    <row r="57" spans="10:51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84"/>
    </row>
    <row r="58" spans="10:51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84"/>
    </row>
    <row r="59" spans="10:51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</row>
    <row r="60" spans="10:51" x14ac:dyDescent="0.25">
      <c r="J60" s="179"/>
      <c r="K60" s="179"/>
      <c r="M60" s="179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</row>
    <row r="61" spans="10:51" x14ac:dyDescent="0.25">
      <c r="J61" s="179"/>
      <c r="K61" s="179"/>
      <c r="M61" s="179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</row>
    <row r="62" spans="10:51" x14ac:dyDescent="0.25">
      <c r="J62" s="179"/>
      <c r="K62" s="179"/>
      <c r="M62" s="179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</row>
    <row r="63" spans="10:51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</row>
    <row r="64" spans="10:51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</row>
    <row r="65" spans="10:50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</row>
    <row r="66" spans="10:50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</row>
    <row r="67" spans="10:50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</row>
    <row r="68" spans="10:50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</row>
    <row r="69" spans="10:50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</row>
    <row r="70" spans="10:50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</row>
    <row r="71" spans="10:50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</row>
    <row r="72" spans="10:50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</row>
    <row r="73" spans="10:50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</row>
    <row r="74" spans="10:50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</row>
    <row r="75" spans="10:50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</row>
    <row r="76" spans="10:50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</row>
    <row r="77" spans="10:50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</row>
    <row r="78" spans="10:50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</row>
    <row r="79" spans="10:50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</row>
    <row r="80" spans="10:50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</row>
    <row r="81" spans="23:50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</row>
    <row r="82" spans="23:50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</row>
    <row r="83" spans="23:50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</row>
    <row r="84" spans="23:50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</row>
    <row r="85" spans="23:50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</row>
    <row r="86" spans="23:50" x14ac:dyDescent="0.25"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</row>
    <row r="87" spans="23:50" x14ac:dyDescent="0.25"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</row>
    <row r="88" spans="23:50" x14ac:dyDescent="0.25"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</row>
    <row r="89" spans="23:50" x14ac:dyDescent="0.25"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</row>
    <row r="90" spans="23:50" x14ac:dyDescent="0.25"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</row>
    <row r="91" spans="23:50" x14ac:dyDescent="0.25"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</row>
    <row r="92" spans="23:50" x14ac:dyDescent="0.25"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</row>
    <row r="93" spans="23:50" x14ac:dyDescent="0.25"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</row>
    <row r="94" spans="23:50" x14ac:dyDescent="0.25"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</row>
    <row r="95" spans="23:50" x14ac:dyDescent="0.25"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</row>
    <row r="96" spans="23:50" x14ac:dyDescent="0.25"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</row>
    <row r="97" spans="23:50" x14ac:dyDescent="0.25"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</row>
    <row r="98" spans="23:50" x14ac:dyDescent="0.25"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</row>
    <row r="99" spans="23:50" x14ac:dyDescent="0.25"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</row>
    <row r="100" spans="23:50" x14ac:dyDescent="0.25"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</row>
  </sheetData>
  <mergeCells count="1">
    <mergeCell ref="N5:T5"/>
  </mergeCells>
  <pageMargins left="0" right="0" top="0.75" bottom="0.75" header="0.3" footer="0.3"/>
  <pageSetup scale="23" orientation="landscape" r:id="rId1"/>
  <headerFooter>
    <oddHeader>&amp;L&amp;Z&amp;F</oddHeader>
    <oddFooter>&amp;R&amp;A
&amp;D&amp;T
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L48"/>
  <sheetViews>
    <sheetView workbookViewId="0">
      <pane xSplit="1" ySplit="1" topLeftCell="Y7" activePane="bottomRight" state="frozen"/>
      <selection activeCell="K13" sqref="K13"/>
      <selection pane="topRight" activeCell="K13" sqref="K13"/>
      <selection pane="bottomLeft" activeCell="K13" sqref="K13"/>
      <selection pane="bottomRight" activeCell="AF41" sqref="AF41"/>
    </sheetView>
  </sheetViews>
  <sheetFormatPr defaultRowHeight="18.75" x14ac:dyDescent="0.25"/>
  <cols>
    <col min="1" max="1" width="34.85546875" style="338" customWidth="1"/>
    <col min="3" max="27" width="10" style="282" customWidth="1"/>
    <col min="28" max="28" width="9.140625" style="339"/>
    <col min="29" max="29" width="40.5703125" customWidth="1"/>
    <col min="34" max="34" width="32.5703125" customWidth="1"/>
    <col min="35" max="38" width="12.7109375" customWidth="1"/>
  </cols>
  <sheetData>
    <row r="1" spans="1:38" s="334" customFormat="1" x14ac:dyDescent="0.25">
      <c r="A1" s="336"/>
      <c r="B1" s="334">
        <v>1</v>
      </c>
      <c r="C1" s="334">
        <v>2</v>
      </c>
      <c r="D1" s="334">
        <v>3</v>
      </c>
      <c r="E1" s="334">
        <v>4</v>
      </c>
      <c r="F1" s="334">
        <v>5</v>
      </c>
      <c r="G1" s="334">
        <v>6</v>
      </c>
      <c r="H1" s="334">
        <v>7</v>
      </c>
      <c r="I1" s="334">
        <v>8</v>
      </c>
      <c r="J1" s="334">
        <v>9</v>
      </c>
      <c r="K1" s="334">
        <v>10</v>
      </c>
      <c r="L1" s="334">
        <v>11</v>
      </c>
      <c r="M1" s="334">
        <v>12</v>
      </c>
      <c r="N1" s="334">
        <v>13</v>
      </c>
      <c r="O1" s="334">
        <v>14</v>
      </c>
      <c r="P1" s="334">
        <v>15</v>
      </c>
      <c r="Q1" s="334">
        <v>16</v>
      </c>
      <c r="R1" s="334">
        <v>17</v>
      </c>
      <c r="S1" s="334">
        <v>18</v>
      </c>
      <c r="T1" s="334">
        <v>19</v>
      </c>
      <c r="U1" s="334">
        <v>20</v>
      </c>
      <c r="V1" s="334">
        <v>21</v>
      </c>
      <c r="W1" s="334">
        <v>22</v>
      </c>
      <c r="X1" s="334">
        <v>23</v>
      </c>
      <c r="Y1" s="334">
        <v>24</v>
      </c>
      <c r="Z1" s="334">
        <v>25</v>
      </c>
      <c r="AA1" s="334">
        <v>26</v>
      </c>
      <c r="AB1" s="337"/>
    </row>
    <row r="2" spans="1:38" ht="21" x14ac:dyDescent="0.35">
      <c r="AH2" s="53" t="s">
        <v>320</v>
      </c>
    </row>
    <row r="3" spans="1:38" ht="60.75" x14ac:dyDescent="0.3">
      <c r="C3" s="42" t="str">
        <f>'[8]L&amp;R Bal - Reference'!X6</f>
        <v>Pipeline Not Renewed</v>
      </c>
      <c r="D3" s="42" t="str">
        <f>'[8]L&amp;R Bal - Reference'!Y6</f>
        <v xml:space="preserve">RmxSmsRNGN1 </v>
      </c>
      <c r="E3" s="42" t="str">
        <f>'[8]L&amp;R Bal - Reference'!Z6</f>
        <v xml:space="preserve">RmxSmsRNGN2   </v>
      </c>
      <c r="F3" s="42" t="str">
        <f>'[8]L&amp;R Bal - Reference'!AA6</f>
        <v>RmxSmsRNGA1</v>
      </c>
      <c r="G3" s="42" t="str">
        <f>'[8]L&amp;R Bal - Reference'!AB6</f>
        <v>RmxSmsRNGA2</v>
      </c>
      <c r="H3" s="42" t="str">
        <f>'[8]L&amp;R Bal - Reference'!AC6</f>
        <v>RmxStanRNGA3</v>
      </c>
      <c r="I3" s="42" t="str">
        <f>'[8]L&amp;R Bal - Reference'!AD6</f>
        <v>RmxAGFRNGA4</v>
      </c>
      <c r="J3" s="42" t="s">
        <v>144</v>
      </c>
      <c r="K3" s="42" t="str">
        <f>'[8]L&amp;R Bal - Reference'!AF6</f>
        <v>Green H2 - 2028</v>
      </c>
      <c r="L3" s="42" t="str">
        <f>'[8]L&amp;R Bal - Reference'!AG6</f>
        <v>Green H2 - 2030</v>
      </c>
      <c r="M3" s="42" t="str">
        <f>'[8]L&amp;R Bal - Reference'!AH6</f>
        <v>Green H2 - 2032</v>
      </c>
      <c r="N3" s="42" t="str">
        <f>'[8]L&amp;R Bal - Reference'!AI6</f>
        <v>Green H2</v>
      </c>
      <c r="O3" s="42" t="str">
        <f>'[8]L&amp;R Bal - Reference'!AJ6</f>
        <v>Swarr</v>
      </c>
      <c r="P3" s="42" t="str">
        <f>'[8]L&amp;R Bal - Reference'!AK6</f>
        <v xml:space="preserve">Plymouth LNG  </v>
      </c>
      <c r="Q3" s="42" t="str">
        <f>'[8]L&amp;R Bal - Reference'!AL6</f>
        <v>Sumas NWP Renewal -1</v>
      </c>
      <c r="R3" s="42" t="str">
        <f>'[8]L&amp;R Bal - Reference'!AM6</f>
        <v>Sumas NWP Renewal -2</v>
      </c>
      <c r="S3" s="42" t="str">
        <f>'[8]L&amp;R Bal - Reference'!AN6</f>
        <v>Sumas NWP Renewal -3</v>
      </c>
      <c r="T3" s="42" t="str">
        <f>'[8]L&amp;R Bal - Reference'!AO6</f>
        <v>Sumas NWP Renewal -4</v>
      </c>
      <c r="U3" s="42" t="str">
        <f>'[8]L&amp;R Bal - Reference'!AP6</f>
        <v>NWP to Rockies - 1</v>
      </c>
      <c r="V3" s="42" t="str">
        <f>'[8]L&amp;R Bal - Reference'!AQ6</f>
        <v>NWP to Rockies - 2</v>
      </c>
      <c r="W3" s="42" t="str">
        <f>'[8]L&amp;R Bal - Reference'!AR6</f>
        <v>NWP to Rockies - 3</v>
      </c>
      <c r="X3" s="42" t="str">
        <f>'[8]L&amp;R Bal - Reference'!AS6</f>
        <v>NWP Starr Rd to Plymouth</v>
      </c>
      <c r="Y3" s="42" t="str">
        <f>'[8]L&amp;R Bal - Reference'!AT6</f>
        <v>Pipeline Renewals</v>
      </c>
      <c r="Z3" s="42" t="s">
        <v>143</v>
      </c>
      <c r="AA3" s="42" t="str">
        <f>'[8]L&amp;R Bal - Reference'!AV6</f>
        <v>DSR</v>
      </c>
      <c r="AH3" s="340" t="s">
        <v>321</v>
      </c>
      <c r="AI3" s="340" t="s">
        <v>14</v>
      </c>
      <c r="AJ3" s="341" t="s">
        <v>20</v>
      </c>
      <c r="AK3" s="341" t="s">
        <v>30</v>
      </c>
      <c r="AL3" s="341" t="s">
        <v>42</v>
      </c>
    </row>
    <row r="4" spans="1:38" ht="14.45" customHeight="1" x14ac:dyDescent="0.3">
      <c r="A4" s="342" t="s">
        <v>112</v>
      </c>
      <c r="B4" s="343" t="s">
        <v>14</v>
      </c>
      <c r="C4" s="335">
        <f>-VLOOKUP($B4,'[8]L&amp;R Bal - Reference'!$W$8:$AV$34,'[8]PortfolioBuilds Summary by year'!C$1,FALSE)</f>
        <v>-59.241000000000042</v>
      </c>
      <c r="D4" s="335">
        <f>VLOOKUP($B4,'[8]L&amp;R Bal - Reference'!$W$8:$AV$34,'[8]PortfolioBuilds Summary by year'!D$1,FALSE)</f>
        <v>0</v>
      </c>
      <c r="E4" s="335">
        <f>VLOOKUP($B4,'[8]L&amp;R Bal - Reference'!$W$8:$AV$34,'[8]PortfolioBuilds Summary by year'!E$1,FALSE)</f>
        <v>0</v>
      </c>
      <c r="F4" s="335">
        <f>VLOOKUP($B4,'[8]L&amp;R Bal - Reference'!$W$8:$AV$34,'[8]PortfolioBuilds Summary by year'!F$1,FALSE)</f>
        <v>0</v>
      </c>
      <c r="G4" s="335">
        <f>VLOOKUP($B4,'[8]L&amp;R Bal - Reference'!$W$8:$AV$34,'[8]PortfolioBuilds Summary by year'!G$1,FALSE)</f>
        <v>0</v>
      </c>
      <c r="H4" s="335">
        <f>VLOOKUP($B4,'[8]L&amp;R Bal - Reference'!$W$8:$AV$34,'[8]PortfolioBuilds Summary by year'!H$1,FALSE)</f>
        <v>0</v>
      </c>
      <c r="I4" s="335">
        <f>VLOOKUP($B4,'[8]L&amp;R Bal - Reference'!$W$8:$AV$34,'[8]PortfolioBuilds Summary by year'!I$1,FALSE)</f>
        <v>0</v>
      </c>
      <c r="J4" s="335">
        <f>VLOOKUP($B4,'[8]L&amp;R Bal - Reference'!$W$8:$AV$34,'[8]PortfolioBuilds Summary by year'!J$1,FALSE)</f>
        <v>0</v>
      </c>
      <c r="K4" s="335">
        <f>VLOOKUP($B4,'[8]L&amp;R Bal - Reference'!$W$8:$AV$34,'[8]PortfolioBuilds Summary by year'!K$1,FALSE)</f>
        <v>0</v>
      </c>
      <c r="L4" s="335">
        <f>VLOOKUP($B4,'[8]L&amp;R Bal - Reference'!$W$8:$AV$34,'[8]PortfolioBuilds Summary by year'!L$1,FALSE)</f>
        <v>0</v>
      </c>
      <c r="M4" s="335">
        <f>VLOOKUP($B4,'[8]L&amp;R Bal - Reference'!$W$8:$AV$34,'[8]PortfolioBuilds Summary by year'!M$1,FALSE)</f>
        <v>0</v>
      </c>
      <c r="N4" s="335">
        <f>VLOOKUP($B4,'[8]L&amp;R Bal - Reference'!$W$8:$AV$34,'[8]PortfolioBuilds Summary by year'!N$1,FALSE)</f>
        <v>0</v>
      </c>
      <c r="O4" s="335">
        <f>VLOOKUP($B4,'[8]L&amp;R Bal - Reference'!$W$8:$AV$34,'[8]PortfolioBuilds Summary by year'!O$1,FALSE)</f>
        <v>0</v>
      </c>
      <c r="P4" s="335">
        <f>VLOOKUP($B4,'[8]L&amp;R Bal - Reference'!$W$8:$AV$34,'[8]PortfolioBuilds Summary by year'!P$1,FALSE)</f>
        <v>15</v>
      </c>
      <c r="Q4" s="335">
        <f>VLOOKUP($B4,'[8]L&amp;R Bal - Reference'!$W$8:$AV$34,'[8]PortfolioBuilds Summary by year'!Q$1,FALSE)</f>
        <v>0</v>
      </c>
      <c r="R4" s="335">
        <f>VLOOKUP($B4,'[8]L&amp;R Bal - Reference'!$W$8:$AV$34,'[8]PortfolioBuilds Summary by year'!R$1,FALSE)</f>
        <v>0</v>
      </c>
      <c r="S4" s="335">
        <f>VLOOKUP($B4,'[8]L&amp;R Bal - Reference'!$W$8:$AV$34,'[8]PortfolioBuilds Summary by year'!S$1,FALSE)</f>
        <v>0</v>
      </c>
      <c r="T4" s="335">
        <f>VLOOKUP($B4,'[8]L&amp;R Bal - Reference'!$W$8:$AV$34,'[8]PortfolioBuilds Summary by year'!T$1,FALSE)</f>
        <v>0</v>
      </c>
      <c r="U4" s="335">
        <f>VLOOKUP($B4,'[8]L&amp;R Bal - Reference'!$W$8:$AV$34,'[8]PortfolioBuilds Summary by year'!U$1,FALSE)</f>
        <v>0</v>
      </c>
      <c r="V4" s="335">
        <f>VLOOKUP($B4,'[8]L&amp;R Bal - Reference'!$W$8:$AV$34,'[8]PortfolioBuilds Summary by year'!V$1,FALSE)</f>
        <v>0</v>
      </c>
      <c r="W4" s="335">
        <f>VLOOKUP($B4,'[8]L&amp;R Bal - Reference'!$W$8:$AV$34,'[8]PortfolioBuilds Summary by year'!W$1,FALSE)</f>
        <v>0</v>
      </c>
      <c r="X4" s="335">
        <f>VLOOKUP($B4,'[8]L&amp;R Bal - Reference'!$W$8:$AV$34,'[8]PortfolioBuilds Summary by year'!X$1,FALSE)</f>
        <v>0</v>
      </c>
      <c r="Y4" s="335">
        <f>VLOOKUP($B4,'[8]L&amp;R Bal - Reference'!$W$8:$AV$34,'[8]PortfolioBuilds Summary by year'!Y$1,FALSE)</f>
        <v>0</v>
      </c>
      <c r="Z4" s="335">
        <f>VLOOKUP($B4,'[8]L&amp;R Bal - Reference'!$W$8:$AV$34,'[8]PortfolioBuilds Summary by year'!Z$1,FALSE)</f>
        <v>0</v>
      </c>
      <c r="AA4" s="335">
        <f>VLOOKUP($B4,'[8]L&amp;R Bal - Reference'!$W$8:$AV$34,'[8]PortfolioBuilds Summary by year'!AA$1,FALSE)</f>
        <v>7.3964582708260727</v>
      </c>
      <c r="AB4" s="419" t="s">
        <v>322</v>
      </c>
      <c r="AC4" t="str">
        <f>A4</f>
        <v>Reference Scenario</v>
      </c>
      <c r="AH4" s="340" t="s">
        <v>112</v>
      </c>
      <c r="AI4" s="344">
        <v>7.3964582708260727</v>
      </c>
      <c r="AJ4" s="344">
        <v>67.02283785083732</v>
      </c>
      <c r="AK4" s="344">
        <v>143.70668103484974</v>
      </c>
      <c r="AL4" s="344">
        <v>194.82858394457378</v>
      </c>
    </row>
    <row r="5" spans="1:38" ht="14.45" customHeight="1" x14ac:dyDescent="0.3">
      <c r="A5" s="342" t="s">
        <v>113</v>
      </c>
      <c r="B5" s="343" t="s">
        <v>14</v>
      </c>
      <c r="C5" s="335">
        <f>-VLOOKUP($B5,'[8]L&amp;R Bal - Electrification'!$W$8:$AV$34,'[8]PortfolioBuilds Summary by year'!C$1,FALSE)</f>
        <v>-29.241000000000042</v>
      </c>
      <c r="D5" s="335">
        <f>VLOOKUP($B5,'[8]L&amp;R Bal - Electrification'!$W$8:$AV$34,'[8]PortfolioBuilds Summary by year'!D$1,FALSE)</f>
        <v>2.9178082191780823</v>
      </c>
      <c r="E5" s="335">
        <f>VLOOKUP($B5,'[8]L&amp;R Bal - Electrification'!$W$8:$AV$34,'[8]PortfolioBuilds Summary by year'!E$1,FALSE)</f>
        <v>0</v>
      </c>
      <c r="F5" s="335">
        <f>VLOOKUP($B5,'[8]L&amp;R Bal - Electrification'!$W$8:$AV$34,'[8]PortfolioBuilds Summary by year'!F$1,FALSE)</f>
        <v>0</v>
      </c>
      <c r="G5" s="335">
        <f>VLOOKUP($B5,'[8]L&amp;R Bal - Electrification'!$W$8:$AV$34,'[8]PortfolioBuilds Summary by year'!G$1,FALSE)</f>
        <v>0</v>
      </c>
      <c r="H5" s="335">
        <f>VLOOKUP($B5,'[8]L&amp;R Bal - Electrification'!$W$8:$AV$34,'[8]PortfolioBuilds Summary by year'!H$1,FALSE)</f>
        <v>0</v>
      </c>
      <c r="I5" s="335">
        <f>VLOOKUP($B5,'[8]L&amp;R Bal - Electrification'!$W$8:$AV$34,'[8]PortfolioBuilds Summary by year'!I$1,FALSE)</f>
        <v>0</v>
      </c>
      <c r="J5" s="335">
        <f>VLOOKUP($B5,'[8]L&amp;R Bal - Electrification'!$W$8:$AV$34,'[8]PortfolioBuilds Summary by year'!J$1,FALSE)</f>
        <v>0</v>
      </c>
      <c r="K5" s="335">
        <f>VLOOKUP($B5,'[8]L&amp;R Bal - Electrification'!$W$8:$AV$34,'[8]PortfolioBuilds Summary by year'!K$1,FALSE)</f>
        <v>0</v>
      </c>
      <c r="L5" s="335">
        <f>VLOOKUP($B5,'[8]L&amp;R Bal - Electrification'!$W$8:$AV$34,'[8]PortfolioBuilds Summary by year'!L$1,FALSE)</f>
        <v>0</v>
      </c>
      <c r="M5" s="335">
        <f>VLOOKUP($B5,'[8]L&amp;R Bal - Electrification'!$W$8:$AV$34,'[8]PortfolioBuilds Summary by year'!M$1,FALSE)</f>
        <v>0</v>
      </c>
      <c r="N5" s="335">
        <f>VLOOKUP($B5,'[8]L&amp;R Bal - Electrification'!$W$8:$AV$34,'[8]PortfolioBuilds Summary by year'!N$1,FALSE)</f>
        <v>0</v>
      </c>
      <c r="O5" s="335">
        <f>VLOOKUP($B5,'[8]L&amp;R Bal - Electrification'!$W$8:$AV$34,'[8]PortfolioBuilds Summary by year'!O$1,FALSE)</f>
        <v>0</v>
      </c>
      <c r="P5" s="335">
        <f>VLOOKUP($B5,'[8]L&amp;R Bal - Electrification'!$W$8:$AV$34,'[8]PortfolioBuilds Summary by year'!P$1,FALSE)</f>
        <v>15</v>
      </c>
      <c r="Q5" s="335">
        <f>VLOOKUP($B5,'[8]L&amp;R Bal - Electrification'!$W$8:$AV$34,'[8]PortfolioBuilds Summary by year'!Q$1,FALSE)</f>
        <v>20</v>
      </c>
      <c r="R5" s="335">
        <f>VLOOKUP($B5,'[8]L&amp;R Bal - Electrification'!$W$8:$AV$34,'[8]PortfolioBuilds Summary by year'!R$1,FALSE)</f>
        <v>0</v>
      </c>
      <c r="S5" s="335">
        <f>VLOOKUP($B5,'[8]L&amp;R Bal - Electrification'!$W$8:$AV$34,'[8]PortfolioBuilds Summary by year'!S$1,FALSE)</f>
        <v>0</v>
      </c>
      <c r="T5" s="335">
        <f>VLOOKUP($B5,'[8]L&amp;R Bal - Electrification'!$W$8:$AV$34,'[8]PortfolioBuilds Summary by year'!T$1,FALSE)</f>
        <v>0</v>
      </c>
      <c r="U5" s="335">
        <f>VLOOKUP($B5,'[8]L&amp;R Bal - Electrification'!$W$8:$AV$34,'[8]PortfolioBuilds Summary by year'!U$1,FALSE)</f>
        <v>10</v>
      </c>
      <c r="V5" s="335">
        <f>VLOOKUP($B5,'[8]L&amp;R Bal - Electrification'!$W$8:$AV$34,'[8]PortfolioBuilds Summary by year'!V$1,FALSE)</f>
        <v>0</v>
      </c>
      <c r="W5" s="335">
        <f>VLOOKUP($B5,'[8]L&amp;R Bal - Electrification'!$W$8:$AV$34,'[8]PortfolioBuilds Summary by year'!W$1,FALSE)</f>
        <v>0</v>
      </c>
      <c r="X5" s="335">
        <f>VLOOKUP($B5,'[8]L&amp;R Bal - Electrification'!$W$8:$AV$34,'[8]PortfolioBuilds Summary by year'!X$1,FALSE)</f>
        <v>0</v>
      </c>
      <c r="Y5" s="335">
        <f>VLOOKUP($B5,'[8]L&amp;R Bal - Electrification'!$W$8:$AV$34,'[8]PortfolioBuilds Summary by year'!Y$1,FALSE)</f>
        <v>30</v>
      </c>
      <c r="Z5" s="335">
        <f>VLOOKUP($B5,'[8]L&amp;R Bal - Electrification'!$W$8:$AV$34,'[8]PortfolioBuilds Summary by year'!Z$1,FALSE)</f>
        <v>6.4267351982068091</v>
      </c>
      <c r="AA5" s="335">
        <f>VLOOKUP($B5,'[8]L&amp;R Bal - Electrification'!$W$8:$AV$34,'[8]PortfolioBuilds Summary by year'!AA$1,FALSE)</f>
        <v>10.492528976822276</v>
      </c>
      <c r="AB5" s="419"/>
      <c r="AC5" t="str">
        <f t="shared" ref="AC5:AC43" si="0">A5</f>
        <v>Electrification Scenario</v>
      </c>
      <c r="AH5" s="340" t="s">
        <v>113</v>
      </c>
      <c r="AI5" s="344">
        <v>10.492528976822276</v>
      </c>
      <c r="AJ5" s="344">
        <v>78.430601915652261</v>
      </c>
      <c r="AK5" s="344">
        <v>114.32595661564891</v>
      </c>
      <c r="AL5" s="344">
        <v>114.2299648930062</v>
      </c>
    </row>
    <row r="6" spans="1:38" ht="14.45" customHeight="1" x14ac:dyDescent="0.3">
      <c r="A6" s="342" t="s">
        <v>92</v>
      </c>
      <c r="B6" s="343" t="s">
        <v>14</v>
      </c>
      <c r="C6" s="335">
        <f>-VLOOKUP($B6,'[8]L&amp;R Bal - A Ceiling Price'!$W$8:$AV$34,'[8]PortfolioBuilds Summary by year'!C$1,FALSE)</f>
        <v>-59.241000000000042</v>
      </c>
      <c r="D6" s="335">
        <f>VLOOKUP($B6,'[8]L&amp;R Bal - A Ceiling Price'!$W$8:$AV$34,'[8]PortfolioBuilds Summary by year'!D$1,FALSE)</f>
        <v>0</v>
      </c>
      <c r="E6" s="335">
        <f>VLOOKUP($B6,'[8]L&amp;R Bal - A Ceiling Price'!$W$8:$AV$34,'[8]PortfolioBuilds Summary by year'!E$1,FALSE)</f>
        <v>0</v>
      </c>
      <c r="F6" s="335">
        <f>VLOOKUP($B6,'[8]L&amp;R Bal - A Ceiling Price'!$W$8:$AV$34,'[8]PortfolioBuilds Summary by year'!F$1,FALSE)</f>
        <v>0</v>
      </c>
      <c r="G6" s="335">
        <f>VLOOKUP($B6,'[8]L&amp;R Bal - A Ceiling Price'!$W$8:$AV$34,'[8]PortfolioBuilds Summary by year'!G$1,FALSE)</f>
        <v>0</v>
      </c>
      <c r="H6" s="335">
        <f>VLOOKUP($B6,'[8]L&amp;R Bal - A Ceiling Price'!$W$8:$AV$34,'[8]PortfolioBuilds Summary by year'!H$1,FALSE)</f>
        <v>0</v>
      </c>
      <c r="I6" s="335">
        <f>VLOOKUP($B6,'[8]L&amp;R Bal - A Ceiling Price'!$W$8:$AV$34,'[8]PortfolioBuilds Summary by year'!I$1,FALSE)</f>
        <v>0</v>
      </c>
      <c r="J6" s="335">
        <f>VLOOKUP($B6,'[8]L&amp;R Bal - A Ceiling Price'!$W$8:$AV$34,'[8]PortfolioBuilds Summary by year'!J$1,FALSE)</f>
        <v>0</v>
      </c>
      <c r="K6" s="335">
        <f>VLOOKUP($B6,'[8]L&amp;R Bal - A Ceiling Price'!$W$8:$AV$34,'[8]PortfolioBuilds Summary by year'!K$1,FALSE)</f>
        <v>0</v>
      </c>
      <c r="L6" s="335">
        <f>VLOOKUP($B6,'[8]L&amp;R Bal - A Ceiling Price'!$W$8:$AV$34,'[8]PortfolioBuilds Summary by year'!L$1,FALSE)</f>
        <v>0</v>
      </c>
      <c r="M6" s="335">
        <f>VLOOKUP($B6,'[8]L&amp;R Bal - A Ceiling Price'!$W$8:$AV$34,'[8]PortfolioBuilds Summary by year'!M$1,FALSE)</f>
        <v>0</v>
      </c>
      <c r="N6" s="335">
        <f>VLOOKUP($B6,'[8]L&amp;R Bal - A Ceiling Price'!$W$8:$AV$34,'[8]PortfolioBuilds Summary by year'!N$1,FALSE)</f>
        <v>0</v>
      </c>
      <c r="O6" s="335">
        <f>VLOOKUP($B6,'[8]L&amp;R Bal - A Ceiling Price'!$W$8:$AV$34,'[8]PortfolioBuilds Summary by year'!O$1,FALSE)</f>
        <v>0</v>
      </c>
      <c r="P6" s="335">
        <f>VLOOKUP($B6,'[8]L&amp;R Bal - A Ceiling Price'!$W$8:$AV$34,'[8]PortfolioBuilds Summary by year'!P$1,FALSE)</f>
        <v>15</v>
      </c>
      <c r="Q6" s="335">
        <f>VLOOKUP($B6,'[8]L&amp;R Bal - A Ceiling Price'!$W$8:$AV$34,'[8]PortfolioBuilds Summary by year'!Q$1,FALSE)</f>
        <v>0</v>
      </c>
      <c r="R6" s="335">
        <f>VLOOKUP($B6,'[8]L&amp;R Bal - A Ceiling Price'!$W$8:$AV$34,'[8]PortfolioBuilds Summary by year'!R$1,FALSE)</f>
        <v>0</v>
      </c>
      <c r="S6" s="335">
        <f>VLOOKUP($B6,'[8]L&amp;R Bal - A Ceiling Price'!$W$8:$AV$34,'[8]PortfolioBuilds Summary by year'!S$1,FALSE)</f>
        <v>0</v>
      </c>
      <c r="T6" s="335">
        <f>VLOOKUP($B6,'[8]L&amp;R Bal - A Ceiling Price'!$W$8:$AV$34,'[8]PortfolioBuilds Summary by year'!T$1,FALSE)</f>
        <v>0</v>
      </c>
      <c r="U6" s="335">
        <f>VLOOKUP($B6,'[8]L&amp;R Bal - A Ceiling Price'!$W$8:$AV$34,'[8]PortfolioBuilds Summary by year'!U$1,FALSE)</f>
        <v>0</v>
      </c>
      <c r="V6" s="335">
        <f>VLOOKUP($B6,'[8]L&amp;R Bal - A Ceiling Price'!$W$8:$AV$34,'[8]PortfolioBuilds Summary by year'!V$1,FALSE)</f>
        <v>0</v>
      </c>
      <c r="W6" s="335">
        <f>VLOOKUP($B6,'[8]L&amp;R Bal - A Ceiling Price'!$W$8:$AV$34,'[8]PortfolioBuilds Summary by year'!W$1,FALSE)</f>
        <v>0</v>
      </c>
      <c r="X6" s="335">
        <f>VLOOKUP($B6,'[8]L&amp;R Bal - A Ceiling Price'!$W$8:$AV$34,'[8]PortfolioBuilds Summary by year'!X$1,FALSE)</f>
        <v>0</v>
      </c>
      <c r="Y6" s="335">
        <f>VLOOKUP($B6,'[8]L&amp;R Bal - A Ceiling Price'!$W$8:$AV$34,'[8]PortfolioBuilds Summary by year'!Y$1,FALSE)</f>
        <v>0</v>
      </c>
      <c r="Z6" s="335">
        <f>VLOOKUP($B6,'[8]L&amp;R Bal - A Ceiling Price'!$W$8:$AV$34,'[8]PortfolioBuilds Summary by year'!Z$1,FALSE)</f>
        <v>0</v>
      </c>
      <c r="AA6" s="335">
        <f>VLOOKUP($B6,'[8]L&amp;R Bal - A Ceiling Price'!$W$8:$AV$34,'[8]PortfolioBuilds Summary by year'!AA$1,FALSE)</f>
        <v>7.1183225822489034</v>
      </c>
      <c r="AB6" s="419"/>
      <c r="AC6" t="str">
        <f t="shared" si="0"/>
        <v>Sensitivity A: Ceiling Price</v>
      </c>
      <c r="AH6" s="340" t="s">
        <v>92</v>
      </c>
      <c r="AI6" s="344">
        <v>7.6771696510669818</v>
      </c>
      <c r="AJ6" s="344">
        <v>69.103842242261777</v>
      </c>
      <c r="AK6" s="344">
        <v>147.30066203289928</v>
      </c>
      <c r="AL6" s="344">
        <v>199.08204797923642</v>
      </c>
    </row>
    <row r="7" spans="1:38" ht="14.45" customHeight="1" x14ac:dyDescent="0.3">
      <c r="A7" s="342" t="s">
        <v>91</v>
      </c>
      <c r="B7" s="343" t="s">
        <v>14</v>
      </c>
      <c r="C7" s="335">
        <f>-VLOOKUP($B7,'[8]L&amp;R Bal - B Floor Price'!$W$8:$AV$34,'[8]PortfolioBuilds Summary by year'!C$1,FALSE)</f>
        <v>-49.241000000000042</v>
      </c>
      <c r="D7" s="335">
        <f>VLOOKUP($B7,'[8]L&amp;R Bal - B Floor Price'!$W$8:$AV$34,'[8]PortfolioBuilds Summary by year'!D$1,FALSE)</f>
        <v>0</v>
      </c>
      <c r="E7" s="335">
        <f>VLOOKUP($B7,'[8]L&amp;R Bal - B Floor Price'!$W$8:$AV$34,'[8]PortfolioBuilds Summary by year'!E$1,FALSE)</f>
        <v>0</v>
      </c>
      <c r="F7" s="335">
        <f>VLOOKUP($B7,'[8]L&amp;R Bal - B Floor Price'!$W$8:$AV$34,'[8]PortfolioBuilds Summary by year'!F$1,FALSE)</f>
        <v>0</v>
      </c>
      <c r="G7" s="335">
        <f>VLOOKUP($B7,'[8]L&amp;R Bal - B Floor Price'!$W$8:$AV$34,'[8]PortfolioBuilds Summary by year'!G$1,FALSE)</f>
        <v>0</v>
      </c>
      <c r="H7" s="335">
        <f>VLOOKUP($B7,'[8]L&amp;R Bal - B Floor Price'!$W$8:$AV$34,'[8]PortfolioBuilds Summary by year'!H$1,FALSE)</f>
        <v>0</v>
      </c>
      <c r="I7" s="335">
        <f>VLOOKUP($B7,'[8]L&amp;R Bal - B Floor Price'!$W$8:$AV$34,'[8]PortfolioBuilds Summary by year'!I$1,FALSE)</f>
        <v>0</v>
      </c>
      <c r="J7" s="335">
        <f>VLOOKUP($B7,'[8]L&amp;R Bal - B Floor Price'!$W$8:$AV$34,'[8]PortfolioBuilds Summary by year'!J$1,FALSE)</f>
        <v>0</v>
      </c>
      <c r="K7" s="335">
        <f>VLOOKUP($B7,'[8]L&amp;R Bal - B Floor Price'!$W$8:$AV$34,'[8]PortfolioBuilds Summary by year'!K$1,FALSE)</f>
        <v>0</v>
      </c>
      <c r="L7" s="335">
        <f>VLOOKUP($B7,'[8]L&amp;R Bal - B Floor Price'!$W$8:$AV$34,'[8]PortfolioBuilds Summary by year'!L$1,FALSE)</f>
        <v>0</v>
      </c>
      <c r="M7" s="335">
        <f>VLOOKUP($B7,'[8]L&amp;R Bal - B Floor Price'!$W$8:$AV$34,'[8]PortfolioBuilds Summary by year'!M$1,FALSE)</f>
        <v>0</v>
      </c>
      <c r="N7" s="335">
        <f>VLOOKUP($B7,'[8]L&amp;R Bal - B Floor Price'!$W$8:$AV$34,'[8]PortfolioBuilds Summary by year'!N$1,FALSE)</f>
        <v>0</v>
      </c>
      <c r="O7" s="335">
        <f>VLOOKUP($B7,'[8]L&amp;R Bal - B Floor Price'!$W$8:$AV$34,'[8]PortfolioBuilds Summary by year'!O$1,FALSE)</f>
        <v>0</v>
      </c>
      <c r="P7" s="335">
        <f>VLOOKUP($B7,'[8]L&amp;R Bal - B Floor Price'!$W$8:$AV$34,'[8]PortfolioBuilds Summary by year'!P$1,FALSE)</f>
        <v>15</v>
      </c>
      <c r="Q7" s="335">
        <f>VLOOKUP($B7,'[8]L&amp;R Bal - B Floor Price'!$W$8:$AV$34,'[8]PortfolioBuilds Summary by year'!Q$1,FALSE)</f>
        <v>0</v>
      </c>
      <c r="R7" s="335">
        <f>VLOOKUP($B7,'[8]L&amp;R Bal - B Floor Price'!$W$8:$AV$34,'[8]PortfolioBuilds Summary by year'!R$1,FALSE)</f>
        <v>0</v>
      </c>
      <c r="S7" s="335">
        <f>VLOOKUP($B7,'[8]L&amp;R Bal - B Floor Price'!$W$8:$AV$34,'[8]PortfolioBuilds Summary by year'!S$1,FALSE)</f>
        <v>0</v>
      </c>
      <c r="T7" s="335">
        <f>VLOOKUP($B7,'[8]L&amp;R Bal - B Floor Price'!$W$8:$AV$34,'[8]PortfolioBuilds Summary by year'!T$1,FALSE)</f>
        <v>0</v>
      </c>
      <c r="U7" s="335">
        <f>VLOOKUP($B7,'[8]L&amp;R Bal - B Floor Price'!$W$8:$AV$34,'[8]PortfolioBuilds Summary by year'!U$1,FALSE)</f>
        <v>10</v>
      </c>
      <c r="V7" s="335">
        <f>VLOOKUP($B7,'[8]L&amp;R Bal - B Floor Price'!$W$8:$AV$34,'[8]PortfolioBuilds Summary by year'!V$1,FALSE)</f>
        <v>0</v>
      </c>
      <c r="W7" s="335">
        <f>VLOOKUP($B7,'[8]L&amp;R Bal - B Floor Price'!$W$8:$AV$34,'[8]PortfolioBuilds Summary by year'!W$1,FALSE)</f>
        <v>0</v>
      </c>
      <c r="X7" s="335">
        <f>VLOOKUP($B7,'[8]L&amp;R Bal - B Floor Price'!$W$8:$AV$34,'[8]PortfolioBuilds Summary by year'!X$1,FALSE)</f>
        <v>0</v>
      </c>
      <c r="Y7" s="335">
        <f>VLOOKUP($B7,'[8]L&amp;R Bal - B Floor Price'!$W$8:$AV$34,'[8]PortfolioBuilds Summary by year'!Y$1,FALSE)</f>
        <v>10</v>
      </c>
      <c r="Z7" s="335">
        <f>VLOOKUP($B7,'[8]L&amp;R Bal - B Floor Price'!$W$8:$AV$34,'[8]PortfolioBuilds Summary by year'!Z$1,FALSE)</f>
        <v>0</v>
      </c>
      <c r="AA7" s="335">
        <f>VLOOKUP($B7,'[8]L&amp;R Bal - B Floor Price'!$W$8:$AV$34,'[8]PortfolioBuilds Summary by year'!AA$1,FALSE)</f>
        <v>6.8004552717854807</v>
      </c>
      <c r="AB7" s="419"/>
      <c r="AC7" t="str">
        <f t="shared" si="0"/>
        <v>Sensitivity B: Floor Price</v>
      </c>
      <c r="AH7" s="340" t="s">
        <v>91</v>
      </c>
      <c r="AI7" s="344">
        <v>7.066163160635754</v>
      </c>
      <c r="AJ7" s="344">
        <v>64.396059716241879</v>
      </c>
      <c r="AK7" s="344">
        <v>139.18387914082487</v>
      </c>
      <c r="AL7" s="344">
        <v>189.66442071102148</v>
      </c>
    </row>
    <row r="8" spans="1:38" ht="14.45" customHeight="1" x14ac:dyDescent="0.3">
      <c r="A8" s="342" t="s">
        <v>126</v>
      </c>
      <c r="B8" s="343" t="s">
        <v>14</v>
      </c>
      <c r="C8" s="335">
        <f>-VLOOKUP($B8,'[8]L&amp;R Bal - C Limited Emissions'!$X$8:$AW$34,'[8]PortfolioBuilds Summary by year'!C$1,FALSE)</f>
        <v>-25.241000000000042</v>
      </c>
      <c r="D8" s="335">
        <f>VLOOKUP($B8,'[8]L&amp;R Bal - C Limited Emissions'!$X$8:$AW$34,'[8]PortfolioBuilds Summary by year'!D$1,FALSE)</f>
        <v>2.9178082191780823</v>
      </c>
      <c r="E8" s="335">
        <f>VLOOKUP($B8,'[8]L&amp;R Bal - C Limited Emissions'!$X$8:$AW$34,'[8]PortfolioBuilds Summary by year'!E$1,FALSE)</f>
        <v>0</v>
      </c>
      <c r="F8" s="335">
        <f>VLOOKUP($B8,'[8]L&amp;R Bal - C Limited Emissions'!$X$8:$AW$34,'[8]PortfolioBuilds Summary by year'!F$1,FALSE)</f>
        <v>0</v>
      </c>
      <c r="G8" s="335">
        <f>VLOOKUP($B8,'[8]L&amp;R Bal - C Limited Emissions'!$X$8:$AW$34,'[8]PortfolioBuilds Summary by year'!G$1,FALSE)</f>
        <v>0</v>
      </c>
      <c r="H8" s="335">
        <f>VLOOKUP($B8,'[8]L&amp;R Bal - C Limited Emissions'!$X$8:$AW$34,'[8]PortfolioBuilds Summary by year'!H$1,FALSE)</f>
        <v>0</v>
      </c>
      <c r="I8" s="335">
        <f>VLOOKUP($B8,'[8]L&amp;R Bal - C Limited Emissions'!$X$8:$AW$34,'[8]PortfolioBuilds Summary by year'!I$1,FALSE)</f>
        <v>0</v>
      </c>
      <c r="J8" s="335">
        <f>VLOOKUP($B8,'[8]L&amp;R Bal - C Limited Emissions'!$X$8:$AW$34,'[8]PortfolioBuilds Summary by year'!J$1,FALSE)</f>
        <v>0</v>
      </c>
      <c r="K8" s="335">
        <f>VLOOKUP($B8,'[8]L&amp;R Bal - C Limited Emissions'!$X$8:$AW$34,'[8]PortfolioBuilds Summary by year'!K$1,FALSE)</f>
        <v>0</v>
      </c>
      <c r="L8" s="335">
        <f>VLOOKUP($B8,'[8]L&amp;R Bal - C Limited Emissions'!$X$8:$AW$34,'[8]PortfolioBuilds Summary by year'!L$1,FALSE)</f>
        <v>0</v>
      </c>
      <c r="M8" s="335">
        <f>VLOOKUP($B8,'[8]L&amp;R Bal - C Limited Emissions'!$X$8:$AW$34,'[8]PortfolioBuilds Summary by year'!M$1,FALSE)</f>
        <v>0</v>
      </c>
      <c r="N8" s="335">
        <f>VLOOKUP($B8,'[8]L&amp;R Bal - C Limited Emissions'!$X$8:$AW$34,'[8]PortfolioBuilds Summary by year'!N$1,FALSE)</f>
        <v>0</v>
      </c>
      <c r="O8" s="335">
        <f>VLOOKUP($B8,'[8]L&amp;R Bal - C Limited Emissions'!$X$8:$AW$34,'[8]PortfolioBuilds Summary by year'!O$1,FALSE)</f>
        <v>0</v>
      </c>
      <c r="P8" s="335">
        <f>VLOOKUP($B8,'[8]L&amp;R Bal - C Limited Emissions'!$X$8:$AW$34,'[8]PortfolioBuilds Summary by year'!P$1,FALSE)</f>
        <v>0</v>
      </c>
      <c r="Q8" s="335">
        <f>VLOOKUP($B8,'[8]L&amp;R Bal - C Limited Emissions'!$X$8:$AW$34,'[8]PortfolioBuilds Summary by year'!Q$1,FALSE)</f>
        <v>24</v>
      </c>
      <c r="R8" s="335">
        <f>VLOOKUP($B8,'[8]L&amp;R Bal - C Limited Emissions'!$X$8:$AW$34,'[8]PortfolioBuilds Summary by year'!R$1,FALSE)</f>
        <v>0</v>
      </c>
      <c r="S8" s="335">
        <f>VLOOKUP($B8,'[8]L&amp;R Bal - C Limited Emissions'!$X$8:$AW$34,'[8]PortfolioBuilds Summary by year'!S$1,FALSE)</f>
        <v>0</v>
      </c>
      <c r="T8" s="335">
        <f>VLOOKUP($B8,'[8]L&amp;R Bal - C Limited Emissions'!$X$8:$AW$34,'[8]PortfolioBuilds Summary by year'!T$1,FALSE)</f>
        <v>0</v>
      </c>
      <c r="U8" s="335">
        <f>VLOOKUP($B8,'[8]L&amp;R Bal - C Limited Emissions'!$X$8:$AW$34,'[8]PortfolioBuilds Summary by year'!U$1,FALSE)</f>
        <v>10</v>
      </c>
      <c r="V8" s="335">
        <f>VLOOKUP($B8,'[8]L&amp;R Bal - C Limited Emissions'!$X$8:$AW$34,'[8]PortfolioBuilds Summary by year'!V$1,FALSE)</f>
        <v>0</v>
      </c>
      <c r="W8" s="335">
        <f>VLOOKUP($B8,'[8]L&amp;R Bal - C Limited Emissions'!$X$8:$AW$34,'[8]PortfolioBuilds Summary by year'!W$1,FALSE)</f>
        <v>0</v>
      </c>
      <c r="X8" s="335">
        <f>VLOOKUP($B8,'[8]L&amp;R Bal - C Limited Emissions'!$X$8:$AW$34,'[8]PortfolioBuilds Summary by year'!X$1,FALSE)</f>
        <v>0</v>
      </c>
      <c r="Y8" s="335">
        <f>VLOOKUP($B8,'[8]L&amp;R Bal - C Limited Emissions'!$X$8:$AW$34,'[8]PortfolioBuilds Summary by year'!Y$1,FALSE)</f>
        <v>34</v>
      </c>
      <c r="Z8" s="335">
        <f>VLOOKUP($B8,'[8]L&amp;R Bal - C Limited Emissions'!$X$8:$AW$34,'[8]PortfolioBuilds Summary by year'!Z$1,FALSE)</f>
        <v>0</v>
      </c>
      <c r="AA8" s="335">
        <f>VLOOKUP($B8,'[8]L&amp;R Bal - C Limited Emissions'!$X$8:$AW$34,'[8]PortfolioBuilds Summary by year'!AA$1,FALSE)</f>
        <v>11.414279601226617</v>
      </c>
      <c r="AB8" s="419"/>
      <c r="AC8" t="str">
        <f t="shared" si="0"/>
        <v>Sensitivity C: Limited Emissions</v>
      </c>
      <c r="AH8" s="340" t="s">
        <v>126</v>
      </c>
      <c r="AI8" s="344">
        <v>11.414279601226617</v>
      </c>
      <c r="AJ8" s="344">
        <v>96.964999111446389</v>
      </c>
      <c r="AK8" s="344">
        <v>192.8499480777667</v>
      </c>
      <c r="AL8" s="344">
        <v>249.82264379733843</v>
      </c>
    </row>
    <row r="9" spans="1:38" ht="14.45" customHeight="1" x14ac:dyDescent="0.3">
      <c r="A9" s="342" t="s">
        <v>124</v>
      </c>
      <c r="B9" s="343" t="s">
        <v>14</v>
      </c>
      <c r="C9" s="335">
        <f>-VLOOKUP($B9,'[8]L&amp;R Bal - D RNG NA'!$W$8:$AV$34,'[8]PortfolioBuilds Summary by year'!C$1,FALSE)</f>
        <v>-59.241000000000042</v>
      </c>
      <c r="D9" s="335">
        <f>VLOOKUP($B9,'[8]L&amp;R Bal - D RNG NA'!$W$8:$AV$34,'[8]PortfolioBuilds Summary by year'!D$1,FALSE)</f>
        <v>0</v>
      </c>
      <c r="E9" s="335">
        <f>VLOOKUP($B9,'[8]L&amp;R Bal - D RNG NA'!$W$8:$AV$34,'[8]PortfolioBuilds Summary by year'!E$1,FALSE)</f>
        <v>0</v>
      </c>
      <c r="F9" s="335">
        <f>VLOOKUP($B9,'[8]L&amp;R Bal - D RNG NA'!$W$8:$AV$34,'[8]PortfolioBuilds Summary by year'!F$1,FALSE)</f>
        <v>0</v>
      </c>
      <c r="G9" s="335">
        <f>VLOOKUP($B9,'[8]L&amp;R Bal - D RNG NA'!$W$8:$AV$34,'[8]PortfolioBuilds Summary by year'!G$1,FALSE)</f>
        <v>0</v>
      </c>
      <c r="H9" s="335">
        <f>VLOOKUP($B9,'[8]L&amp;R Bal - D RNG NA'!$W$8:$AV$34,'[8]PortfolioBuilds Summary by year'!H$1,FALSE)</f>
        <v>0</v>
      </c>
      <c r="I9" s="335">
        <f>VLOOKUP($B9,'[8]L&amp;R Bal - D RNG NA'!$W$8:$AV$34,'[8]PortfolioBuilds Summary by year'!I$1,FALSE)</f>
        <v>0</v>
      </c>
      <c r="J9" s="335">
        <f>VLOOKUP($B9,'[8]L&amp;R Bal - D RNG NA'!$W$8:$AV$34,'[8]PortfolioBuilds Summary by year'!J$1,FALSE)</f>
        <v>0</v>
      </c>
      <c r="K9" s="335">
        <f>VLOOKUP($B9,'[8]L&amp;R Bal - D RNG NA'!$W$8:$AV$34,'[8]PortfolioBuilds Summary by year'!K$1,FALSE)</f>
        <v>0</v>
      </c>
      <c r="L9" s="335">
        <f>VLOOKUP($B9,'[8]L&amp;R Bal - D RNG NA'!$W$8:$AV$34,'[8]PortfolioBuilds Summary by year'!L$1,FALSE)</f>
        <v>0</v>
      </c>
      <c r="M9" s="335">
        <f>VLOOKUP($B9,'[8]L&amp;R Bal - D RNG NA'!$W$8:$AV$34,'[8]PortfolioBuilds Summary by year'!M$1,FALSE)</f>
        <v>0</v>
      </c>
      <c r="N9" s="335">
        <f>VLOOKUP($B9,'[8]L&amp;R Bal - D RNG NA'!$W$8:$AV$34,'[8]PortfolioBuilds Summary by year'!N$1,FALSE)</f>
        <v>0</v>
      </c>
      <c r="O9" s="335">
        <f>VLOOKUP($B9,'[8]L&amp;R Bal - D RNG NA'!$W$8:$AV$34,'[8]PortfolioBuilds Summary by year'!O$1,FALSE)</f>
        <v>0</v>
      </c>
      <c r="P9" s="335">
        <f>VLOOKUP($B9,'[8]L&amp;R Bal - D RNG NA'!$W$8:$AV$34,'[8]PortfolioBuilds Summary by year'!P$1,FALSE)</f>
        <v>15</v>
      </c>
      <c r="Q9" s="335">
        <f>VLOOKUP($B9,'[8]L&amp;R Bal - D RNG NA'!$W$8:$AV$34,'[8]PortfolioBuilds Summary by year'!Q$1,FALSE)</f>
        <v>0</v>
      </c>
      <c r="R9" s="335">
        <f>VLOOKUP($B9,'[8]L&amp;R Bal - D RNG NA'!$W$8:$AV$34,'[8]PortfolioBuilds Summary by year'!R$1,FALSE)</f>
        <v>0</v>
      </c>
      <c r="S9" s="335">
        <f>VLOOKUP($B9,'[8]L&amp;R Bal - D RNG NA'!$W$8:$AV$34,'[8]PortfolioBuilds Summary by year'!S$1,FALSE)</f>
        <v>0</v>
      </c>
      <c r="T9" s="335">
        <f>VLOOKUP($B9,'[8]L&amp;R Bal - D RNG NA'!$W$8:$AV$34,'[8]PortfolioBuilds Summary by year'!T$1,FALSE)</f>
        <v>0</v>
      </c>
      <c r="U9" s="335">
        <f>VLOOKUP($B9,'[8]L&amp;R Bal - D RNG NA'!$W$8:$AV$34,'[8]PortfolioBuilds Summary by year'!U$1,FALSE)</f>
        <v>0</v>
      </c>
      <c r="V9" s="335">
        <f>VLOOKUP($B9,'[8]L&amp;R Bal - D RNG NA'!$W$8:$AV$34,'[8]PortfolioBuilds Summary by year'!V$1,FALSE)</f>
        <v>0</v>
      </c>
      <c r="W9" s="335">
        <f>VLOOKUP($B9,'[8]L&amp;R Bal - D RNG NA'!$W$8:$AV$34,'[8]PortfolioBuilds Summary by year'!W$1,FALSE)</f>
        <v>0</v>
      </c>
      <c r="X9" s="335">
        <f>VLOOKUP($B9,'[8]L&amp;R Bal - D RNG NA'!$W$8:$AV$34,'[8]PortfolioBuilds Summary by year'!X$1,FALSE)</f>
        <v>0</v>
      </c>
      <c r="Y9" s="335">
        <f>VLOOKUP($B9,'[8]L&amp;R Bal - D RNG NA'!$W$8:$AV$34,'[8]PortfolioBuilds Summary by year'!Y$1,FALSE)</f>
        <v>0</v>
      </c>
      <c r="Z9" s="335">
        <f>VLOOKUP($B9,'[8]L&amp;R Bal - D RNG NA'!$W$8:$AV$34,'[8]PortfolioBuilds Summary by year'!Z$1,FALSE)</f>
        <v>0</v>
      </c>
      <c r="AA9" s="335">
        <f>VLOOKUP($B9,'[8]L&amp;R Bal - D RNG NA'!$W$8:$AV$34,'[8]PortfolioBuilds Summary by year'!AA$1,FALSE)</f>
        <v>7.3964582708260727</v>
      </c>
      <c r="AB9" s="419"/>
      <c r="AC9" t="str">
        <f t="shared" si="0"/>
        <v>Sensitivity D: RNG NA</v>
      </c>
      <c r="AH9" s="340" t="s">
        <v>124</v>
      </c>
      <c r="AI9" s="344">
        <v>7.3964582708260727</v>
      </c>
      <c r="AJ9" s="344">
        <v>67.02283785083732</v>
      </c>
      <c r="AK9" s="344">
        <v>143.70668103484974</v>
      </c>
      <c r="AL9" s="344">
        <v>194.82858394457378</v>
      </c>
    </row>
    <row r="10" spans="1:38" ht="14.45" customHeight="1" x14ac:dyDescent="0.3">
      <c r="A10" s="342" t="s">
        <v>151</v>
      </c>
      <c r="B10" s="343" t="s">
        <v>14</v>
      </c>
      <c r="C10" s="335">
        <f>-VLOOKUP($B10,'[8]L&amp;R Bal - E HHP Policy'!$X$8:$AW$34,'[8]PortfolioBuilds Summary by year'!C$1,FALSE)</f>
        <v>-59.241000000000042</v>
      </c>
      <c r="D10" s="335">
        <f>VLOOKUP($B10,'[8]L&amp;R Bal - E HHP Policy'!$X$8:$AW$34,'[8]PortfolioBuilds Summary by year'!D$1,FALSE)</f>
        <v>0</v>
      </c>
      <c r="E10" s="335">
        <f>VLOOKUP($B10,'[8]L&amp;R Bal - E HHP Policy'!$X$8:$AW$34,'[8]PortfolioBuilds Summary by year'!E$1,FALSE)</f>
        <v>0</v>
      </c>
      <c r="F10" s="335">
        <f>VLOOKUP($B10,'[8]L&amp;R Bal - E HHP Policy'!$X$8:$AW$34,'[8]PortfolioBuilds Summary by year'!F$1,FALSE)</f>
        <v>0</v>
      </c>
      <c r="G10" s="335">
        <f>VLOOKUP($B10,'[8]L&amp;R Bal - E HHP Policy'!$X$8:$AW$34,'[8]PortfolioBuilds Summary by year'!G$1,FALSE)</f>
        <v>0</v>
      </c>
      <c r="H10" s="335">
        <f>VLOOKUP($B10,'[8]L&amp;R Bal - E HHP Policy'!$X$8:$AW$34,'[8]PortfolioBuilds Summary by year'!H$1,FALSE)</f>
        <v>0</v>
      </c>
      <c r="I10" s="335">
        <f>VLOOKUP($B10,'[8]L&amp;R Bal - E HHP Policy'!$X$8:$AW$34,'[8]PortfolioBuilds Summary by year'!I$1,FALSE)</f>
        <v>0</v>
      </c>
      <c r="J10" s="335">
        <f>VLOOKUP($B10,'[8]L&amp;R Bal - E HHP Policy'!$X$8:$AW$34,'[8]PortfolioBuilds Summary by year'!J$1,FALSE)</f>
        <v>0</v>
      </c>
      <c r="K10" s="335">
        <f>VLOOKUP($B10,'[8]L&amp;R Bal - E HHP Policy'!$X$8:$AW$34,'[8]PortfolioBuilds Summary by year'!K$1,FALSE)</f>
        <v>0</v>
      </c>
      <c r="L10" s="335">
        <f>VLOOKUP($B10,'[8]L&amp;R Bal - E HHP Policy'!$X$8:$AW$34,'[8]PortfolioBuilds Summary by year'!L$1,FALSE)</f>
        <v>0</v>
      </c>
      <c r="M10" s="335">
        <f>VLOOKUP($B10,'[8]L&amp;R Bal - E HHP Policy'!$X$8:$AW$34,'[8]PortfolioBuilds Summary by year'!M$1,FALSE)</f>
        <v>0</v>
      </c>
      <c r="N10" s="335">
        <f>VLOOKUP($B10,'[8]L&amp;R Bal - E HHP Policy'!$X$8:$AW$34,'[8]PortfolioBuilds Summary by year'!N$1,FALSE)</f>
        <v>0</v>
      </c>
      <c r="O10" s="335">
        <f>VLOOKUP($B10,'[8]L&amp;R Bal - E HHP Policy'!$X$8:$AW$34,'[8]PortfolioBuilds Summary by year'!O$1,FALSE)</f>
        <v>0</v>
      </c>
      <c r="P10" s="335">
        <f>VLOOKUP($B10,'[8]L&amp;R Bal - E HHP Policy'!$X$8:$AW$34,'[8]PortfolioBuilds Summary by year'!P$1,FALSE)</f>
        <v>15</v>
      </c>
      <c r="Q10" s="335">
        <f>VLOOKUP($B10,'[8]L&amp;R Bal - E HHP Policy'!$X$8:$AW$34,'[8]PortfolioBuilds Summary by year'!Q$1,FALSE)</f>
        <v>0</v>
      </c>
      <c r="R10" s="335">
        <f>VLOOKUP($B10,'[8]L&amp;R Bal - E HHP Policy'!$X$8:$AW$34,'[8]PortfolioBuilds Summary by year'!R$1,FALSE)</f>
        <v>0</v>
      </c>
      <c r="S10" s="335">
        <f>VLOOKUP($B10,'[8]L&amp;R Bal - E HHP Policy'!$X$8:$AW$34,'[8]PortfolioBuilds Summary by year'!S$1,FALSE)</f>
        <v>0</v>
      </c>
      <c r="T10" s="335">
        <f>VLOOKUP($B10,'[8]L&amp;R Bal - E HHP Policy'!$X$8:$AW$34,'[8]PortfolioBuilds Summary by year'!T$1,FALSE)</f>
        <v>0</v>
      </c>
      <c r="U10" s="335">
        <f>VLOOKUP($B10,'[8]L&amp;R Bal - E HHP Policy'!$X$8:$AW$34,'[8]PortfolioBuilds Summary by year'!U$1,FALSE)</f>
        <v>0</v>
      </c>
      <c r="V10" s="335">
        <f>VLOOKUP($B10,'[8]L&amp;R Bal - E HHP Policy'!$X$8:$AW$34,'[8]PortfolioBuilds Summary by year'!V$1,FALSE)</f>
        <v>0</v>
      </c>
      <c r="W10" s="335">
        <f>VLOOKUP($B10,'[8]L&amp;R Bal - E HHP Policy'!$X$8:$AW$34,'[8]PortfolioBuilds Summary by year'!W$1,FALSE)</f>
        <v>0</v>
      </c>
      <c r="X10" s="335">
        <f>VLOOKUP($B10,'[8]L&amp;R Bal - E HHP Policy'!$X$8:$AW$34,'[8]PortfolioBuilds Summary by year'!X$1,FALSE)</f>
        <v>0</v>
      </c>
      <c r="Y10" s="335">
        <f>VLOOKUP($B10,'[8]L&amp;R Bal - E HHP Policy'!$X$8:$AW$34,'[8]PortfolioBuilds Summary by year'!Y$1,FALSE)</f>
        <v>0</v>
      </c>
      <c r="Z10" s="335">
        <f>VLOOKUP($B10,'[8]L&amp;R Bal - E HHP Policy'!$X$8:$AW$34,'[8]PortfolioBuilds Summary by year'!Z$1,FALSE)</f>
        <v>1.2440389531754827</v>
      </c>
      <c r="AA10" s="335">
        <f>VLOOKUP($B10,'[8]L&amp;R Bal - E HHP Policy'!$X$8:$AW$34,'[8]PortfolioBuilds Summary by year'!AA$1,FALSE)</f>
        <v>5.7924745744922319</v>
      </c>
      <c r="AB10" s="419"/>
      <c r="AC10" t="str">
        <f t="shared" si="0"/>
        <v>Sensitivity E: HHP Policy</v>
      </c>
      <c r="AH10" s="340" t="s">
        <v>151</v>
      </c>
      <c r="AI10" s="344">
        <v>5.7924745744922319</v>
      </c>
      <c r="AJ10" s="344">
        <v>46.179801477444236</v>
      </c>
      <c r="AK10" s="344">
        <v>78.758503796137163</v>
      </c>
      <c r="AL10" s="344">
        <v>87.313724710980907</v>
      </c>
    </row>
    <row r="11" spans="1:38" ht="14.45" customHeight="1" x14ac:dyDescent="0.3">
      <c r="A11" s="342" t="s">
        <v>179</v>
      </c>
      <c r="B11" s="343" t="s">
        <v>14</v>
      </c>
      <c r="C11" s="335">
        <f>-VLOOKUP($B11,'[8]L&amp;R Bal - F Zero Growth'!$W$8:$AV$34,'[8]PortfolioBuilds Summary by year'!C$1,FALSE)</f>
        <v>-59.241000000000042</v>
      </c>
      <c r="D11" s="335">
        <f>VLOOKUP($B11,'[8]L&amp;R Bal - F Zero Growth'!$W$8:$AV$34,'[8]PortfolioBuilds Summary by year'!D$1,FALSE)</f>
        <v>0</v>
      </c>
      <c r="E11" s="335">
        <f>VLOOKUP($B11,'[8]L&amp;R Bal - F Zero Growth'!$W$8:$AV$34,'[8]PortfolioBuilds Summary by year'!E$1,FALSE)</f>
        <v>0</v>
      </c>
      <c r="F11" s="335">
        <f>VLOOKUP($B11,'[8]L&amp;R Bal - F Zero Growth'!$W$8:$AV$34,'[8]PortfolioBuilds Summary by year'!F$1,FALSE)</f>
        <v>0</v>
      </c>
      <c r="G11" s="335">
        <f>VLOOKUP($B11,'[8]L&amp;R Bal - F Zero Growth'!$W$8:$AV$34,'[8]PortfolioBuilds Summary by year'!G$1,FALSE)</f>
        <v>0</v>
      </c>
      <c r="H11" s="335">
        <f>VLOOKUP($B11,'[8]L&amp;R Bal - F Zero Growth'!$W$8:$AV$34,'[8]PortfolioBuilds Summary by year'!H$1,FALSE)</f>
        <v>0</v>
      </c>
      <c r="I11" s="335">
        <f>VLOOKUP($B11,'[8]L&amp;R Bal - F Zero Growth'!$W$8:$AV$34,'[8]PortfolioBuilds Summary by year'!I$1,FALSE)</f>
        <v>0</v>
      </c>
      <c r="J11" s="335">
        <f>VLOOKUP($B11,'[8]L&amp;R Bal - F Zero Growth'!$W$8:$AV$34,'[8]PortfolioBuilds Summary by year'!J$1,FALSE)</f>
        <v>0</v>
      </c>
      <c r="K11" s="335">
        <f>VLOOKUP($B11,'[8]L&amp;R Bal - F Zero Growth'!$W$8:$AV$34,'[8]PortfolioBuilds Summary by year'!K$1,FALSE)</f>
        <v>0</v>
      </c>
      <c r="L11" s="335">
        <f>VLOOKUP($B11,'[8]L&amp;R Bal - F Zero Growth'!$W$8:$AV$34,'[8]PortfolioBuilds Summary by year'!L$1,FALSE)</f>
        <v>0</v>
      </c>
      <c r="M11" s="335">
        <f>VLOOKUP($B11,'[8]L&amp;R Bal - F Zero Growth'!$W$8:$AV$34,'[8]PortfolioBuilds Summary by year'!M$1,FALSE)</f>
        <v>0</v>
      </c>
      <c r="N11" s="335">
        <f>VLOOKUP($B11,'[8]L&amp;R Bal - F Zero Growth'!$W$8:$AV$34,'[8]PortfolioBuilds Summary by year'!N$1,FALSE)</f>
        <v>0</v>
      </c>
      <c r="O11" s="335">
        <f>VLOOKUP($B11,'[8]L&amp;R Bal - F Zero Growth'!$W$8:$AV$34,'[8]PortfolioBuilds Summary by year'!O$1,FALSE)</f>
        <v>0</v>
      </c>
      <c r="P11" s="335">
        <f>VLOOKUP($B11,'[8]L&amp;R Bal - F Zero Growth'!$W$8:$AV$34,'[8]PortfolioBuilds Summary by year'!P$1,FALSE)</f>
        <v>15</v>
      </c>
      <c r="Q11" s="335">
        <f>VLOOKUP($B11,'[8]L&amp;R Bal - F Zero Growth'!$W$8:$AV$34,'[8]PortfolioBuilds Summary by year'!Q$1,FALSE)</f>
        <v>0</v>
      </c>
      <c r="R11" s="335">
        <f>VLOOKUP($B11,'[8]L&amp;R Bal - F Zero Growth'!$W$8:$AV$34,'[8]PortfolioBuilds Summary by year'!R$1,FALSE)</f>
        <v>0</v>
      </c>
      <c r="S11" s="335">
        <f>VLOOKUP($B11,'[8]L&amp;R Bal - F Zero Growth'!$W$8:$AV$34,'[8]PortfolioBuilds Summary by year'!S$1,FALSE)</f>
        <v>0</v>
      </c>
      <c r="T11" s="335">
        <f>VLOOKUP($B11,'[8]L&amp;R Bal - F Zero Growth'!$W$8:$AV$34,'[8]PortfolioBuilds Summary by year'!T$1,FALSE)</f>
        <v>0</v>
      </c>
      <c r="U11" s="335">
        <f>VLOOKUP($B11,'[8]L&amp;R Bal - F Zero Growth'!$W$8:$AV$34,'[8]PortfolioBuilds Summary by year'!U$1,FALSE)</f>
        <v>0</v>
      </c>
      <c r="V11" s="335">
        <f>VLOOKUP($B11,'[8]L&amp;R Bal - F Zero Growth'!$W$8:$AV$34,'[8]PortfolioBuilds Summary by year'!V$1,FALSE)</f>
        <v>0</v>
      </c>
      <c r="W11" s="335">
        <f>VLOOKUP($B11,'[8]L&amp;R Bal - F Zero Growth'!$W$8:$AV$34,'[8]PortfolioBuilds Summary by year'!W$1,FALSE)</f>
        <v>0</v>
      </c>
      <c r="X11" s="335">
        <f>VLOOKUP($B11,'[8]L&amp;R Bal - F Zero Growth'!$W$8:$AV$34,'[8]PortfolioBuilds Summary by year'!X$1,FALSE)</f>
        <v>0</v>
      </c>
      <c r="Y11" s="335">
        <f>VLOOKUP($B11,'[8]L&amp;R Bal - F Zero Growth'!$W$8:$AV$34,'[8]PortfolioBuilds Summary by year'!Y$1,FALSE)</f>
        <v>0</v>
      </c>
      <c r="Z11" s="335">
        <f>VLOOKUP($B11,'[8]L&amp;R Bal - F Zero Growth'!$W$8:$AV$34,'[8]PortfolioBuilds Summary by year'!Z$1,FALSE)</f>
        <v>0</v>
      </c>
      <c r="AA11" s="335">
        <f>VLOOKUP($B11,'[8]L&amp;R Bal - F Zero Growth'!$W$8:$AV$34,'[8]PortfolioBuilds Summary by year'!AA$1,FALSE)</f>
        <v>6.8055408778582072</v>
      </c>
      <c r="AB11" s="419"/>
      <c r="AC11" t="str">
        <f t="shared" si="0"/>
        <v>Sensitivity F: Zero Gas Growth</v>
      </c>
      <c r="AH11" s="340" t="s">
        <v>179</v>
      </c>
      <c r="AI11" s="344">
        <v>6.8055408778582072</v>
      </c>
      <c r="AJ11" s="344">
        <v>61.264120209794399</v>
      </c>
      <c r="AK11" s="344">
        <v>127.34179429897691</v>
      </c>
      <c r="AL11" s="344">
        <v>171.77826077176061</v>
      </c>
    </row>
    <row r="12" spans="1:38" ht="14.45" customHeight="1" x14ac:dyDescent="0.3">
      <c r="A12" s="342" t="s">
        <v>180</v>
      </c>
      <c r="B12" s="343" t="s">
        <v>14</v>
      </c>
      <c r="C12" s="335">
        <f>-VLOOKUP($B12,'[8]L&amp;R Bal - Reference'!$W$8:$AV$34,'[8]PortfolioBuilds Summary by year'!C$1,FALSE)</f>
        <v>-59.241000000000042</v>
      </c>
      <c r="D12" s="335">
        <f>VLOOKUP($B12,'[8]L&amp;R Bal - Reference'!$W$8:$AV$34,'[8]PortfolioBuilds Summary by year'!D$1,FALSE)</f>
        <v>0</v>
      </c>
      <c r="E12" s="335">
        <f>VLOOKUP($B12,'[8]L&amp;R Bal - Reference'!$W$8:$AV$34,'[8]PortfolioBuilds Summary by year'!E$1,FALSE)</f>
        <v>0</v>
      </c>
      <c r="F12" s="335">
        <f>VLOOKUP($B12,'[8]L&amp;R Bal - Reference'!$W$8:$AV$34,'[8]PortfolioBuilds Summary by year'!F$1,FALSE)</f>
        <v>0</v>
      </c>
      <c r="G12" s="335">
        <f>VLOOKUP($B12,'[8]L&amp;R Bal - Reference'!$W$8:$AV$34,'[8]PortfolioBuilds Summary by year'!G$1,FALSE)</f>
        <v>0</v>
      </c>
      <c r="H12" s="335">
        <f>VLOOKUP($B12,'[8]L&amp;R Bal - Reference'!$W$8:$AV$34,'[8]PortfolioBuilds Summary by year'!H$1,FALSE)</f>
        <v>0</v>
      </c>
      <c r="I12" s="335">
        <f>VLOOKUP($B12,'[8]L&amp;R Bal - Reference'!$W$8:$AV$34,'[8]PortfolioBuilds Summary by year'!I$1,FALSE)</f>
        <v>0</v>
      </c>
      <c r="J12" s="335">
        <f>VLOOKUP($B12,'[8]L&amp;R Bal - Reference'!$W$8:$AV$34,'[8]PortfolioBuilds Summary by year'!J$1,FALSE)</f>
        <v>0</v>
      </c>
      <c r="K12" s="335">
        <f>VLOOKUP($B12,'[8]L&amp;R Bal - Reference'!$W$8:$AV$34,'[8]PortfolioBuilds Summary by year'!K$1,FALSE)</f>
        <v>0</v>
      </c>
      <c r="L12" s="335">
        <f>VLOOKUP($B12,'[8]L&amp;R Bal - Reference'!$W$8:$AV$34,'[8]PortfolioBuilds Summary by year'!L$1,FALSE)</f>
        <v>0</v>
      </c>
      <c r="M12" s="335">
        <f>VLOOKUP($B12,'[8]L&amp;R Bal - Reference'!$W$8:$AV$34,'[8]PortfolioBuilds Summary by year'!M$1,FALSE)</f>
        <v>0</v>
      </c>
      <c r="N12" s="335">
        <f>VLOOKUP($B12,'[8]L&amp;R Bal - Reference'!$W$8:$AV$34,'[8]PortfolioBuilds Summary by year'!N$1,FALSE)</f>
        <v>0</v>
      </c>
      <c r="O12" s="335">
        <f>VLOOKUP($B12,'[8]L&amp;R Bal - Reference'!$W$8:$AV$34,'[8]PortfolioBuilds Summary by year'!O$1,FALSE)</f>
        <v>0</v>
      </c>
      <c r="P12" s="335">
        <f>VLOOKUP($B12,'[8]L&amp;R Bal - Reference'!$W$8:$AV$34,'[8]PortfolioBuilds Summary by year'!P$1,FALSE)</f>
        <v>15</v>
      </c>
      <c r="Q12" s="335">
        <f>VLOOKUP($B12,'[8]L&amp;R Bal - Reference'!$W$8:$AV$34,'[8]PortfolioBuilds Summary by year'!Q$1,FALSE)</f>
        <v>0</v>
      </c>
      <c r="R12" s="335">
        <f>VLOOKUP($B12,'[8]L&amp;R Bal - Reference'!$W$8:$AV$34,'[8]PortfolioBuilds Summary by year'!R$1,FALSE)</f>
        <v>0</v>
      </c>
      <c r="S12" s="335">
        <f>VLOOKUP($B12,'[8]L&amp;R Bal - Reference'!$W$8:$AV$34,'[8]PortfolioBuilds Summary by year'!S$1,FALSE)</f>
        <v>0</v>
      </c>
      <c r="T12" s="335">
        <f>VLOOKUP($B12,'[8]L&amp;R Bal - Reference'!$W$8:$AV$34,'[8]PortfolioBuilds Summary by year'!T$1,FALSE)</f>
        <v>0</v>
      </c>
      <c r="U12" s="335">
        <f>VLOOKUP($B12,'[8]L&amp;R Bal - Reference'!$W$8:$AV$34,'[8]PortfolioBuilds Summary by year'!U$1,FALSE)</f>
        <v>0</v>
      </c>
      <c r="V12" s="335">
        <f>VLOOKUP($B12,'[8]L&amp;R Bal - Reference'!$W$8:$AV$34,'[8]PortfolioBuilds Summary by year'!V$1,FALSE)</f>
        <v>0</v>
      </c>
      <c r="W12" s="335">
        <f>VLOOKUP($B12,'[8]L&amp;R Bal - Reference'!$W$8:$AV$34,'[8]PortfolioBuilds Summary by year'!W$1,FALSE)</f>
        <v>0</v>
      </c>
      <c r="X12" s="335">
        <f>VLOOKUP($B12,'[8]L&amp;R Bal - Reference'!$W$8:$AV$34,'[8]PortfolioBuilds Summary by year'!X$1,FALSE)</f>
        <v>0</v>
      </c>
      <c r="Y12" s="335">
        <f>VLOOKUP($B12,'[8]L&amp;R Bal - Reference'!$W$8:$AV$34,'[8]PortfolioBuilds Summary by year'!Y$1,FALSE)</f>
        <v>0</v>
      </c>
      <c r="Z12" s="335">
        <f>VLOOKUP($B12,'[8]L&amp;R Bal - Reference'!$W$8:$AV$34,'[8]PortfolioBuilds Summary by year'!Z$1,FALSE)</f>
        <v>0</v>
      </c>
      <c r="AA12" s="335">
        <f>VLOOKUP($B12,'[8]L&amp;R Bal - Reference'!$W$8:$AV$34,'[8]PortfolioBuilds Summary by year'!AA$1,FALSE)</f>
        <v>7.3964582708260727</v>
      </c>
      <c r="AB12" s="419"/>
      <c r="AC12" t="str">
        <f t="shared" si="0"/>
        <v>Sensitivity G: High Gas Price</v>
      </c>
      <c r="AH12" s="340" t="s">
        <v>152</v>
      </c>
      <c r="AI12" s="344">
        <v>7.3964582708260727</v>
      </c>
      <c r="AJ12" s="344">
        <v>67.02283785083732</v>
      </c>
      <c r="AK12" s="344">
        <v>143.70668103484974</v>
      </c>
      <c r="AL12" s="344">
        <v>194.82858394457378</v>
      </c>
    </row>
    <row r="13" spans="1:38" s="348" customFormat="1" ht="14.45" customHeight="1" x14ac:dyDescent="0.3">
      <c r="A13" s="345" t="s">
        <v>142</v>
      </c>
      <c r="B13" s="346" t="s">
        <v>14</v>
      </c>
      <c r="C13" s="347">
        <f>C11</f>
        <v>-59.241000000000042</v>
      </c>
      <c r="D13" s="347">
        <f t="shared" ref="D13:AA13" si="1">D11</f>
        <v>0</v>
      </c>
      <c r="E13" s="347">
        <f t="shared" si="1"/>
        <v>0</v>
      </c>
      <c r="F13" s="347">
        <f t="shared" si="1"/>
        <v>0</v>
      </c>
      <c r="G13" s="347">
        <f t="shared" si="1"/>
        <v>0</v>
      </c>
      <c r="H13" s="347">
        <f t="shared" si="1"/>
        <v>0</v>
      </c>
      <c r="I13" s="347">
        <f t="shared" si="1"/>
        <v>0</v>
      </c>
      <c r="J13" s="347">
        <f t="shared" si="1"/>
        <v>0</v>
      </c>
      <c r="K13" s="347">
        <f t="shared" si="1"/>
        <v>0</v>
      </c>
      <c r="L13" s="347">
        <f t="shared" si="1"/>
        <v>0</v>
      </c>
      <c r="M13" s="347">
        <f t="shared" si="1"/>
        <v>0</v>
      </c>
      <c r="N13" s="347">
        <f t="shared" si="1"/>
        <v>0</v>
      </c>
      <c r="O13" s="347">
        <f t="shared" si="1"/>
        <v>0</v>
      </c>
      <c r="P13" s="347">
        <f t="shared" si="1"/>
        <v>15</v>
      </c>
      <c r="Q13" s="347">
        <f t="shared" si="1"/>
        <v>0</v>
      </c>
      <c r="R13" s="347">
        <f t="shared" si="1"/>
        <v>0</v>
      </c>
      <c r="S13" s="347">
        <f t="shared" si="1"/>
        <v>0</v>
      </c>
      <c r="T13" s="347">
        <f t="shared" si="1"/>
        <v>0</v>
      </c>
      <c r="U13" s="347">
        <f t="shared" si="1"/>
        <v>0</v>
      </c>
      <c r="V13" s="347">
        <f t="shared" si="1"/>
        <v>0</v>
      </c>
      <c r="W13" s="347">
        <f t="shared" si="1"/>
        <v>0</v>
      </c>
      <c r="X13" s="347">
        <f t="shared" si="1"/>
        <v>0</v>
      </c>
      <c r="Y13" s="347">
        <f t="shared" si="1"/>
        <v>0</v>
      </c>
      <c r="Z13" s="347">
        <f t="shared" si="1"/>
        <v>0</v>
      </c>
      <c r="AA13" s="347">
        <f t="shared" si="1"/>
        <v>6.8055408778582072</v>
      </c>
      <c r="AB13" s="419"/>
      <c r="AC13" s="348" t="str">
        <f t="shared" si="0"/>
        <v>Preferred Portfolio</v>
      </c>
      <c r="AH13" s="349"/>
      <c r="AI13" s="350"/>
      <c r="AJ13" s="350"/>
      <c r="AK13" s="350"/>
      <c r="AL13" s="350"/>
    </row>
    <row r="14" spans="1:38" ht="14.45" customHeight="1" x14ac:dyDescent="0.3">
      <c r="A14" s="342" t="s">
        <v>112</v>
      </c>
      <c r="B14" s="343" t="s">
        <v>20</v>
      </c>
      <c r="C14" s="335">
        <f>-VLOOKUP($B14,'[8]L&amp;R Bal - Reference'!$W$8:$AV$34,'[8]PortfolioBuilds Summary by year'!C$1,FALSE)</f>
        <v>-116.41700000000003</v>
      </c>
      <c r="D14" s="335">
        <f>VLOOKUP($B14,'[8]L&amp;R Bal - Reference'!$W$8:$AV$34,'[8]PortfolioBuilds Summary by year'!D$1,FALSE)</f>
        <v>0</v>
      </c>
      <c r="E14" s="335">
        <f>VLOOKUP($B14,'[8]L&amp;R Bal - Reference'!$W$8:$AV$34,'[8]PortfolioBuilds Summary by year'!E$1,FALSE)</f>
        <v>0</v>
      </c>
      <c r="F14" s="335">
        <f>VLOOKUP($B14,'[8]L&amp;R Bal - Reference'!$W$8:$AV$34,'[8]PortfolioBuilds Summary by year'!F$1,FALSE)</f>
        <v>0</v>
      </c>
      <c r="G14" s="335">
        <f>VLOOKUP($B14,'[8]L&amp;R Bal - Reference'!$W$8:$AV$34,'[8]PortfolioBuilds Summary by year'!G$1,FALSE)</f>
        <v>0</v>
      </c>
      <c r="H14" s="335">
        <f>VLOOKUP($B14,'[8]L&amp;R Bal - Reference'!$W$8:$AV$34,'[8]PortfolioBuilds Summary by year'!H$1,FALSE)</f>
        <v>0</v>
      </c>
      <c r="I14" s="335">
        <f>VLOOKUP($B14,'[8]L&amp;R Bal - Reference'!$W$8:$AV$34,'[8]PortfolioBuilds Summary by year'!I$1,FALSE)</f>
        <v>0</v>
      </c>
      <c r="J14" s="335">
        <f>VLOOKUP($B14,'[8]L&amp;R Bal - Reference'!$W$8:$AV$34,'[8]PortfolioBuilds Summary by year'!J$1,FALSE)</f>
        <v>1.095890410958904</v>
      </c>
      <c r="K14" s="335">
        <f>VLOOKUP($B14,'[8]L&amp;R Bal - Reference'!$W$8:$AV$34,'[8]PortfolioBuilds Summary by year'!K$1,FALSE)</f>
        <v>4.74</v>
      </c>
      <c r="L14" s="335">
        <f>VLOOKUP($B14,'[8]L&amp;R Bal - Reference'!$W$8:$AV$34,'[8]PortfolioBuilds Summary by year'!L$1,FALSE)</f>
        <v>4.74</v>
      </c>
      <c r="M14" s="335">
        <f>VLOOKUP($B14,'[8]L&amp;R Bal - Reference'!$W$8:$AV$34,'[8]PortfolioBuilds Summary by year'!M$1,FALSE)</f>
        <v>0</v>
      </c>
      <c r="N14" s="335">
        <f>VLOOKUP($B14,'[8]L&amp;R Bal - Reference'!$W$8:$AV$34,'[8]PortfolioBuilds Summary by year'!N$1,FALSE)</f>
        <v>9.48</v>
      </c>
      <c r="O14" s="335">
        <f>VLOOKUP($B14,'[8]L&amp;R Bal - Reference'!$W$8:$AV$34,'[8]PortfolioBuilds Summary by year'!O$1,FALSE)</f>
        <v>30</v>
      </c>
      <c r="P14" s="335">
        <f>VLOOKUP($B14,'[8]L&amp;R Bal - Reference'!$W$8:$AV$34,'[8]PortfolioBuilds Summary by year'!P$1,FALSE)</f>
        <v>15</v>
      </c>
      <c r="Q14" s="335">
        <f>VLOOKUP($B14,'[8]L&amp;R Bal - Reference'!$W$8:$AV$34,'[8]PortfolioBuilds Summary by year'!Q$1,FALSE)</f>
        <v>0</v>
      </c>
      <c r="R14" s="335">
        <f>VLOOKUP($B14,'[8]L&amp;R Bal - Reference'!$W$8:$AV$34,'[8]PortfolioBuilds Summary by year'!R$1,FALSE)</f>
        <v>43.5</v>
      </c>
      <c r="S14" s="335">
        <f>VLOOKUP($B14,'[8]L&amp;R Bal - Reference'!$W$8:$AV$34,'[8]PortfolioBuilds Summary by year'!S$1,FALSE)</f>
        <v>9.2200000000000006</v>
      </c>
      <c r="T14" s="335">
        <f>VLOOKUP($B14,'[8]L&amp;R Bal - Reference'!$W$8:$AV$34,'[8]PortfolioBuilds Summary by year'!T$1,FALSE)</f>
        <v>0</v>
      </c>
      <c r="U14" s="335">
        <f>VLOOKUP($B14,'[8]L&amp;R Bal - Reference'!$W$8:$AV$34,'[8]PortfolioBuilds Summary by year'!U$1,FALSE)</f>
        <v>0</v>
      </c>
      <c r="V14" s="335">
        <f>VLOOKUP($B14,'[8]L&amp;R Bal - Reference'!$W$8:$AV$34,'[8]PortfolioBuilds Summary by year'!V$1,FALSE)</f>
        <v>0</v>
      </c>
      <c r="W14" s="335">
        <f>VLOOKUP($B14,'[8]L&amp;R Bal - Reference'!$W$8:$AV$34,'[8]PortfolioBuilds Summary by year'!W$1,FALSE)</f>
        <v>0</v>
      </c>
      <c r="X14" s="335">
        <f>VLOOKUP($B14,'[8]L&amp;R Bal - Reference'!$W$8:$AV$34,'[8]PortfolioBuilds Summary by year'!X$1,FALSE)</f>
        <v>0</v>
      </c>
      <c r="Y14" s="335">
        <f>VLOOKUP($B14,'[8]L&amp;R Bal - Reference'!$W$8:$AV$34,'[8]PortfolioBuilds Summary by year'!Y$1,FALSE)</f>
        <v>52.72</v>
      </c>
      <c r="Z14" s="335">
        <f>VLOOKUP($B14,'[8]L&amp;R Bal - Reference'!$W$8:$AV$34,'[8]PortfolioBuilds Summary by year'!Z$1,FALSE)</f>
        <v>0</v>
      </c>
      <c r="AA14" s="335">
        <f>VLOOKUP($B14,'[8]L&amp;R Bal - Reference'!$W$8:$AV$34,'[8]PortfolioBuilds Summary by year'!AA$1,FALSE)</f>
        <v>67.02283785083732</v>
      </c>
      <c r="AB14" s="419" t="s">
        <v>323</v>
      </c>
      <c r="AC14" t="str">
        <f t="shared" si="0"/>
        <v>Reference Scenario</v>
      </c>
      <c r="AH14" s="340"/>
      <c r="AI14" s="340"/>
      <c r="AJ14" s="340"/>
      <c r="AK14" s="340"/>
      <c r="AL14" s="340"/>
    </row>
    <row r="15" spans="1:38" ht="14.45" customHeight="1" x14ac:dyDescent="0.3">
      <c r="A15" s="342" t="s">
        <v>113</v>
      </c>
      <c r="B15" s="343" t="s">
        <v>20</v>
      </c>
      <c r="C15" s="335">
        <f>-VLOOKUP($B15,'[8]L&amp;R Bal - Electrification'!$W$8:$AV$34,'[8]PortfolioBuilds Summary by year'!C$1,FALSE)</f>
        <v>-73.300000000000011</v>
      </c>
      <c r="D15" s="335">
        <f>VLOOKUP($B15,'[8]L&amp;R Bal - Electrification'!$W$8:$AV$34,'[8]PortfolioBuilds Summary by year'!D$1,FALSE)</f>
        <v>4.3835616438356162</v>
      </c>
      <c r="E15" s="335">
        <f>VLOOKUP($B15,'[8]L&amp;R Bal - Electrification'!$W$8:$AV$34,'[8]PortfolioBuilds Summary by year'!E$1,FALSE)</f>
        <v>2.8027397260273976</v>
      </c>
      <c r="F15" s="335">
        <f>VLOOKUP($B15,'[8]L&amp;R Bal - Electrification'!$W$8:$AV$34,'[8]PortfolioBuilds Summary by year'!F$1,FALSE)</f>
        <v>0</v>
      </c>
      <c r="G15" s="335">
        <f>VLOOKUP($B15,'[8]L&amp;R Bal - Electrification'!$W$8:$AV$34,'[8]PortfolioBuilds Summary by year'!G$1,FALSE)</f>
        <v>0</v>
      </c>
      <c r="H15" s="335">
        <f>VLOOKUP($B15,'[8]L&amp;R Bal - Electrification'!$W$8:$AV$34,'[8]PortfolioBuilds Summary by year'!H$1,FALSE)</f>
        <v>2.0547945205479454</v>
      </c>
      <c r="I15" s="335">
        <f>VLOOKUP($B15,'[8]L&amp;R Bal - Electrification'!$W$8:$AV$34,'[8]PortfolioBuilds Summary by year'!I$1,FALSE)</f>
        <v>0</v>
      </c>
      <c r="J15" s="335">
        <f>VLOOKUP($B15,'[8]L&amp;R Bal - Electrification'!$W$8:$AV$34,'[8]PortfolioBuilds Summary by year'!J$1,FALSE)</f>
        <v>1.095890410958904</v>
      </c>
      <c r="K15" s="335">
        <f>VLOOKUP($B15,'[8]L&amp;R Bal - Electrification'!$W$8:$AV$34,'[8]PortfolioBuilds Summary by year'!K$1,FALSE)</f>
        <v>4.74</v>
      </c>
      <c r="L15" s="335">
        <f>VLOOKUP($B15,'[8]L&amp;R Bal - Electrification'!$W$8:$AV$34,'[8]PortfolioBuilds Summary by year'!L$1,FALSE)</f>
        <v>4.74</v>
      </c>
      <c r="M15" s="335">
        <f>VLOOKUP($B15,'[8]L&amp;R Bal - Electrification'!$W$8:$AV$34,'[8]PortfolioBuilds Summary by year'!M$1,FALSE)</f>
        <v>0</v>
      </c>
      <c r="N15" s="335">
        <f>VLOOKUP($B15,'[8]L&amp;R Bal - Electrification'!$W$8:$AV$34,'[8]PortfolioBuilds Summary by year'!N$1,FALSE)</f>
        <v>9.48</v>
      </c>
      <c r="O15" s="335">
        <f>VLOOKUP($B15,'[8]L&amp;R Bal - Electrification'!$W$8:$AV$34,'[8]PortfolioBuilds Summary by year'!O$1,FALSE)</f>
        <v>30</v>
      </c>
      <c r="P15" s="335">
        <f>VLOOKUP($B15,'[8]L&amp;R Bal - Electrification'!$W$8:$AV$34,'[8]PortfolioBuilds Summary by year'!P$1,FALSE)</f>
        <v>15</v>
      </c>
      <c r="Q15" s="335">
        <f>VLOOKUP($B15,'[8]L&amp;R Bal - Electrification'!$W$8:$AV$34,'[8]PortfolioBuilds Summary by year'!Q$1,FALSE)</f>
        <v>20</v>
      </c>
      <c r="R15" s="335">
        <f>VLOOKUP($B15,'[8]L&amp;R Bal - Electrification'!$W$8:$AV$34,'[8]PortfolioBuilds Summary by year'!R$1,FALSE)</f>
        <v>59</v>
      </c>
      <c r="S15" s="335">
        <f>VLOOKUP($B15,'[8]L&amp;R Bal - Electrification'!$W$8:$AV$34,'[8]PortfolioBuilds Summary by year'!S$1,FALSE)</f>
        <v>0</v>
      </c>
      <c r="T15" s="335">
        <f>VLOOKUP($B15,'[8]L&amp;R Bal - Electrification'!$W$8:$AV$34,'[8]PortfolioBuilds Summary by year'!T$1,FALSE)</f>
        <v>0</v>
      </c>
      <c r="U15" s="335">
        <f>VLOOKUP($B15,'[8]L&amp;R Bal - Electrification'!$W$8:$AV$34,'[8]PortfolioBuilds Summary by year'!U$1,FALSE)</f>
        <v>10</v>
      </c>
      <c r="V15" s="335">
        <f>VLOOKUP($B15,'[8]L&amp;R Bal - Electrification'!$W$8:$AV$34,'[8]PortfolioBuilds Summary by year'!V$1,FALSE)</f>
        <v>8</v>
      </c>
      <c r="W15" s="335">
        <f>VLOOKUP($B15,'[8]L&amp;R Bal - Electrification'!$W$8:$AV$34,'[8]PortfolioBuilds Summary by year'!W$1,FALSE)</f>
        <v>0</v>
      </c>
      <c r="X15" s="335">
        <f>VLOOKUP($B15,'[8]L&amp;R Bal - Electrification'!$W$8:$AV$34,'[8]PortfolioBuilds Summary by year'!X$1,FALSE)</f>
        <v>0</v>
      </c>
      <c r="Y15" s="335">
        <f>VLOOKUP($B15,'[8]L&amp;R Bal - Electrification'!$W$8:$AV$34,'[8]PortfolioBuilds Summary by year'!Y$1,FALSE)</f>
        <v>97</v>
      </c>
      <c r="Z15" s="335">
        <f>VLOOKUP($B15,'[8]L&amp;R Bal - Electrification'!$W$8:$AV$34,'[8]PortfolioBuilds Summary by year'!Z$1,FALSE)</f>
        <v>125.29027642410212</v>
      </c>
      <c r="AA15" s="335">
        <f>VLOOKUP($B15,'[8]L&amp;R Bal - Electrification'!$W$8:$AV$34,'[8]PortfolioBuilds Summary by year'!AA$1,FALSE)</f>
        <v>78.430601915652261</v>
      </c>
      <c r="AB15" s="419"/>
      <c r="AC15" t="str">
        <f t="shared" si="0"/>
        <v>Electrification Scenario</v>
      </c>
      <c r="AH15" s="340"/>
      <c r="AI15" s="340"/>
      <c r="AJ15" s="340"/>
      <c r="AK15" s="340"/>
      <c r="AL15" s="340"/>
    </row>
    <row r="16" spans="1:38" ht="14.45" customHeight="1" x14ac:dyDescent="0.3">
      <c r="A16" s="342" t="s">
        <v>92</v>
      </c>
      <c r="B16" s="343" t="s">
        <v>20</v>
      </c>
      <c r="C16" s="335">
        <f>-VLOOKUP($B16,'[8]L&amp;R Bal - A Ceiling Price'!$W$8:$AV$34,'[8]PortfolioBuilds Summary by year'!C$1,FALSE)</f>
        <v>-115.91700000000003</v>
      </c>
      <c r="D16" s="335">
        <f>VLOOKUP($B16,'[8]L&amp;R Bal - A Ceiling Price'!$W$8:$AV$34,'[8]PortfolioBuilds Summary by year'!D$1,FALSE)</f>
        <v>0</v>
      </c>
      <c r="E16" s="335">
        <f>VLOOKUP($B16,'[8]L&amp;R Bal - A Ceiling Price'!$W$8:$AV$34,'[8]PortfolioBuilds Summary by year'!E$1,FALSE)</f>
        <v>2.8027397260273976</v>
      </c>
      <c r="F16" s="335">
        <f>VLOOKUP($B16,'[8]L&amp;R Bal - A Ceiling Price'!$W$8:$AV$34,'[8]PortfolioBuilds Summary by year'!F$1,FALSE)</f>
        <v>0</v>
      </c>
      <c r="G16" s="335">
        <f>VLOOKUP($B16,'[8]L&amp;R Bal - A Ceiling Price'!$W$8:$AV$34,'[8]PortfolioBuilds Summary by year'!G$1,FALSE)</f>
        <v>0</v>
      </c>
      <c r="H16" s="335">
        <f>VLOOKUP($B16,'[8]L&amp;R Bal - A Ceiling Price'!$W$8:$AV$34,'[8]PortfolioBuilds Summary by year'!H$1,FALSE)</f>
        <v>2.0547945205479454</v>
      </c>
      <c r="I16" s="335">
        <f>VLOOKUP($B16,'[8]L&amp;R Bal - A Ceiling Price'!$W$8:$AV$34,'[8]PortfolioBuilds Summary by year'!I$1,FALSE)</f>
        <v>0</v>
      </c>
      <c r="J16" s="335">
        <f>VLOOKUP($B16,'[8]L&amp;R Bal - A Ceiling Price'!$W$8:$AV$34,'[8]PortfolioBuilds Summary by year'!J$1,FALSE)</f>
        <v>1.095890410958904</v>
      </c>
      <c r="K16" s="335">
        <f>VLOOKUP($B16,'[8]L&amp;R Bal - A Ceiling Price'!$W$8:$AV$34,'[8]PortfolioBuilds Summary by year'!K$1,FALSE)</f>
        <v>4.74</v>
      </c>
      <c r="L16" s="335">
        <f>VLOOKUP($B16,'[8]L&amp;R Bal - A Ceiling Price'!$W$8:$AV$34,'[8]PortfolioBuilds Summary by year'!L$1,FALSE)</f>
        <v>4.74</v>
      </c>
      <c r="M16" s="335">
        <f>VLOOKUP($B16,'[8]L&amp;R Bal - A Ceiling Price'!$W$8:$AV$34,'[8]PortfolioBuilds Summary by year'!M$1,FALSE)</f>
        <v>0</v>
      </c>
      <c r="N16" s="335">
        <f>VLOOKUP($B16,'[8]L&amp;R Bal - A Ceiling Price'!$W$8:$AV$34,'[8]PortfolioBuilds Summary by year'!N$1,FALSE)</f>
        <v>9.48</v>
      </c>
      <c r="O16" s="335">
        <f>VLOOKUP($B16,'[8]L&amp;R Bal - A Ceiling Price'!$W$8:$AV$34,'[8]PortfolioBuilds Summary by year'!O$1,FALSE)</f>
        <v>30</v>
      </c>
      <c r="P16" s="335">
        <f>VLOOKUP($B16,'[8]L&amp;R Bal - A Ceiling Price'!$W$8:$AV$34,'[8]PortfolioBuilds Summary by year'!P$1,FALSE)</f>
        <v>15</v>
      </c>
      <c r="Q16" s="335">
        <f>VLOOKUP($B16,'[8]L&amp;R Bal - A Ceiling Price'!$W$8:$AV$34,'[8]PortfolioBuilds Summary by year'!Q$1,FALSE)</f>
        <v>0</v>
      </c>
      <c r="R16" s="335">
        <f>VLOOKUP($B16,'[8]L&amp;R Bal - A Ceiling Price'!$W$8:$AV$34,'[8]PortfolioBuilds Summary by year'!R$1,FALSE)</f>
        <v>44</v>
      </c>
      <c r="S16" s="335">
        <f>VLOOKUP($B16,'[8]L&amp;R Bal - A Ceiling Price'!$W$8:$AV$34,'[8]PortfolioBuilds Summary by year'!S$1,FALSE)</f>
        <v>9.2200000000000006</v>
      </c>
      <c r="T16" s="335">
        <f>VLOOKUP($B16,'[8]L&amp;R Bal - A Ceiling Price'!$W$8:$AV$34,'[8]PortfolioBuilds Summary by year'!T$1,FALSE)</f>
        <v>0</v>
      </c>
      <c r="U16" s="335">
        <f>VLOOKUP($B16,'[8]L&amp;R Bal - A Ceiling Price'!$W$8:$AV$34,'[8]PortfolioBuilds Summary by year'!U$1,FALSE)</f>
        <v>0</v>
      </c>
      <c r="V16" s="335">
        <f>VLOOKUP($B16,'[8]L&amp;R Bal - A Ceiling Price'!$W$8:$AV$34,'[8]PortfolioBuilds Summary by year'!V$1,FALSE)</f>
        <v>0</v>
      </c>
      <c r="W16" s="335">
        <f>VLOOKUP($B16,'[8]L&amp;R Bal - A Ceiling Price'!$W$8:$AV$34,'[8]PortfolioBuilds Summary by year'!W$1,FALSE)</f>
        <v>0</v>
      </c>
      <c r="X16" s="335">
        <f>VLOOKUP($B16,'[8]L&amp;R Bal - A Ceiling Price'!$W$8:$AV$34,'[8]PortfolioBuilds Summary by year'!X$1,FALSE)</f>
        <v>0</v>
      </c>
      <c r="Y16" s="335">
        <f>VLOOKUP($B16,'[8]L&amp;R Bal - A Ceiling Price'!$W$8:$AV$34,'[8]PortfolioBuilds Summary by year'!Y$1,FALSE)</f>
        <v>53.22</v>
      </c>
      <c r="Z16" s="335">
        <f>VLOOKUP($B16,'[8]L&amp;R Bal - A Ceiling Price'!$W$8:$AV$34,'[8]PortfolioBuilds Summary by year'!Z$1,FALSE)</f>
        <v>0</v>
      </c>
      <c r="AA16" s="335">
        <f>VLOOKUP($B16,'[8]L&amp;R Bal - A Ceiling Price'!$W$8:$AV$34,'[8]PortfolioBuilds Summary by year'!AA$1,FALSE)</f>
        <v>64.449016395965558</v>
      </c>
      <c r="AB16" s="419"/>
      <c r="AC16" t="str">
        <f t="shared" si="0"/>
        <v>Sensitivity A: Ceiling Price</v>
      </c>
      <c r="AH16" s="340"/>
      <c r="AI16" s="340"/>
      <c r="AJ16" s="340"/>
      <c r="AK16" s="340"/>
      <c r="AL16" s="340"/>
    </row>
    <row r="17" spans="1:38" ht="14.45" customHeight="1" x14ac:dyDescent="0.3">
      <c r="A17" s="342" t="s">
        <v>91</v>
      </c>
      <c r="B17" s="343" t="s">
        <v>20</v>
      </c>
      <c r="C17" s="335">
        <f>-VLOOKUP($B17,'[8]L&amp;R Bal - B Floor Price'!$W$8:$AV$34,'[8]PortfolioBuilds Summary by year'!C$1,FALSE)</f>
        <v>-84.91700000000003</v>
      </c>
      <c r="D17" s="335">
        <f>VLOOKUP($B17,'[8]L&amp;R Bal - B Floor Price'!$W$8:$AV$34,'[8]PortfolioBuilds Summary by year'!D$1,FALSE)</f>
        <v>0</v>
      </c>
      <c r="E17" s="335">
        <f>VLOOKUP($B17,'[8]L&amp;R Bal - B Floor Price'!$W$8:$AV$34,'[8]PortfolioBuilds Summary by year'!E$1,FALSE)</f>
        <v>0</v>
      </c>
      <c r="F17" s="335">
        <f>VLOOKUP($B17,'[8]L&amp;R Bal - B Floor Price'!$W$8:$AV$34,'[8]PortfolioBuilds Summary by year'!F$1,FALSE)</f>
        <v>0</v>
      </c>
      <c r="G17" s="335">
        <f>VLOOKUP($B17,'[8]L&amp;R Bal - B Floor Price'!$W$8:$AV$34,'[8]PortfolioBuilds Summary by year'!G$1,FALSE)</f>
        <v>0</v>
      </c>
      <c r="H17" s="335">
        <f>VLOOKUP($B17,'[8]L&amp;R Bal - B Floor Price'!$W$8:$AV$34,'[8]PortfolioBuilds Summary by year'!H$1,FALSE)</f>
        <v>0</v>
      </c>
      <c r="I17" s="335">
        <f>VLOOKUP($B17,'[8]L&amp;R Bal - B Floor Price'!$W$8:$AV$34,'[8]PortfolioBuilds Summary by year'!I$1,FALSE)</f>
        <v>0</v>
      </c>
      <c r="J17" s="335">
        <f>VLOOKUP($B17,'[8]L&amp;R Bal - B Floor Price'!$W$8:$AV$34,'[8]PortfolioBuilds Summary by year'!J$1,FALSE)</f>
        <v>0</v>
      </c>
      <c r="K17" s="335">
        <f>VLOOKUP($B17,'[8]L&amp;R Bal - B Floor Price'!$W$8:$AV$34,'[8]PortfolioBuilds Summary by year'!K$1,FALSE)</f>
        <v>4.74</v>
      </c>
      <c r="L17" s="335">
        <f>VLOOKUP($B17,'[8]L&amp;R Bal - B Floor Price'!$W$8:$AV$34,'[8]PortfolioBuilds Summary by year'!L$1,FALSE)</f>
        <v>4.74</v>
      </c>
      <c r="M17" s="335">
        <f>VLOOKUP($B17,'[8]L&amp;R Bal - B Floor Price'!$W$8:$AV$34,'[8]PortfolioBuilds Summary by year'!M$1,FALSE)</f>
        <v>0</v>
      </c>
      <c r="N17" s="335">
        <f>VLOOKUP($B17,'[8]L&amp;R Bal - B Floor Price'!$W$8:$AV$34,'[8]PortfolioBuilds Summary by year'!N$1,FALSE)</f>
        <v>9.48</v>
      </c>
      <c r="O17" s="335">
        <f>VLOOKUP($B17,'[8]L&amp;R Bal - B Floor Price'!$W$8:$AV$34,'[8]PortfolioBuilds Summary by year'!O$1,FALSE)</f>
        <v>0</v>
      </c>
      <c r="P17" s="335">
        <f>VLOOKUP($B17,'[8]L&amp;R Bal - B Floor Price'!$W$8:$AV$34,'[8]PortfolioBuilds Summary by year'!P$1,FALSE)</f>
        <v>15</v>
      </c>
      <c r="Q17" s="335">
        <f>VLOOKUP($B17,'[8]L&amp;R Bal - B Floor Price'!$W$8:$AV$34,'[8]PortfolioBuilds Summary by year'!Q$1,FALSE)</f>
        <v>0</v>
      </c>
      <c r="R17" s="335">
        <f>VLOOKUP($B17,'[8]L&amp;R Bal - B Floor Price'!$W$8:$AV$34,'[8]PortfolioBuilds Summary by year'!R$1,FALSE)</f>
        <v>22</v>
      </c>
      <c r="S17" s="335">
        <f>VLOOKUP($B17,'[8]L&amp;R Bal - B Floor Price'!$W$8:$AV$34,'[8]PortfolioBuilds Summary by year'!S$1,FALSE)</f>
        <v>9.2200000000000006</v>
      </c>
      <c r="T17" s="335">
        <f>VLOOKUP($B17,'[8]L&amp;R Bal - B Floor Price'!$W$8:$AV$34,'[8]PortfolioBuilds Summary by year'!T$1,FALSE)</f>
        <v>0</v>
      </c>
      <c r="U17" s="335">
        <f>VLOOKUP($B17,'[8]L&amp;R Bal - B Floor Price'!$W$8:$AV$34,'[8]PortfolioBuilds Summary by year'!U$1,FALSE)</f>
        <v>10</v>
      </c>
      <c r="V17" s="335">
        <f>VLOOKUP($B17,'[8]L&amp;R Bal - B Floor Price'!$W$8:$AV$34,'[8]PortfolioBuilds Summary by year'!V$1,FALSE)</f>
        <v>43</v>
      </c>
      <c r="W17" s="335">
        <f>VLOOKUP($B17,'[8]L&amp;R Bal - B Floor Price'!$W$8:$AV$34,'[8]PortfolioBuilds Summary by year'!W$1,FALSE)</f>
        <v>0</v>
      </c>
      <c r="X17" s="335">
        <f>VLOOKUP($B17,'[8]L&amp;R Bal - B Floor Price'!$W$8:$AV$34,'[8]PortfolioBuilds Summary by year'!X$1,FALSE)</f>
        <v>0</v>
      </c>
      <c r="Y17" s="335">
        <f>VLOOKUP($B17,'[8]L&amp;R Bal - B Floor Price'!$W$8:$AV$34,'[8]PortfolioBuilds Summary by year'!Y$1,FALSE)</f>
        <v>84.22</v>
      </c>
      <c r="Z17" s="335">
        <f>VLOOKUP($B17,'[8]L&amp;R Bal - B Floor Price'!$W$8:$AV$34,'[8]PortfolioBuilds Summary by year'!Z$1,FALSE)</f>
        <v>0</v>
      </c>
      <c r="AA17" s="335">
        <f>VLOOKUP($B17,'[8]L&amp;R Bal - B Floor Price'!$W$8:$AV$34,'[8]PortfolioBuilds Summary by year'!AA$1,FALSE)</f>
        <v>61.924718253358769</v>
      </c>
      <c r="AB17" s="419"/>
      <c r="AC17" t="str">
        <f t="shared" si="0"/>
        <v>Sensitivity B: Floor Price</v>
      </c>
      <c r="AH17" s="340"/>
      <c r="AI17" s="340"/>
      <c r="AJ17" s="340"/>
      <c r="AK17" s="340"/>
      <c r="AL17" s="340"/>
    </row>
    <row r="18" spans="1:38" ht="14.45" customHeight="1" x14ac:dyDescent="0.3">
      <c r="A18" s="342" t="s">
        <v>126</v>
      </c>
      <c r="B18" s="343" t="s">
        <v>20</v>
      </c>
      <c r="C18" s="335">
        <f>-VLOOKUP($B18,'[8]L&amp;R Bal - C Limited Emissions'!$X$8:$AW$34,'[8]PortfolioBuilds Summary by year'!C$1,FALSE)</f>
        <v>-67.300000000000011</v>
      </c>
      <c r="D18" s="335">
        <f>VLOOKUP($B18,'[8]L&amp;R Bal - C Limited Emissions'!$X$8:$AW$34,'[8]PortfolioBuilds Summary by year'!D$1,FALSE)</f>
        <v>4.3835616438356162</v>
      </c>
      <c r="E18" s="335">
        <f>VLOOKUP($B18,'[8]L&amp;R Bal - C Limited Emissions'!$X$8:$AW$34,'[8]PortfolioBuilds Summary by year'!E$1,FALSE)</f>
        <v>2.8027397260273976</v>
      </c>
      <c r="F18" s="335">
        <f>VLOOKUP($B18,'[8]L&amp;R Bal - C Limited Emissions'!$X$8:$AW$34,'[8]PortfolioBuilds Summary by year'!F$1,FALSE)</f>
        <v>0</v>
      </c>
      <c r="G18" s="335">
        <f>VLOOKUP($B18,'[8]L&amp;R Bal - C Limited Emissions'!$X$8:$AW$34,'[8]PortfolioBuilds Summary by year'!G$1,FALSE)</f>
        <v>0</v>
      </c>
      <c r="H18" s="335">
        <f>VLOOKUP($B18,'[8]L&amp;R Bal - C Limited Emissions'!$X$8:$AW$34,'[8]PortfolioBuilds Summary by year'!H$1,FALSE)</f>
        <v>2.0547945205479454</v>
      </c>
      <c r="I18" s="335">
        <f>VLOOKUP($B18,'[8]L&amp;R Bal - C Limited Emissions'!$X$8:$AW$34,'[8]PortfolioBuilds Summary by year'!I$1,FALSE)</f>
        <v>0</v>
      </c>
      <c r="J18" s="335">
        <f>VLOOKUP($B18,'[8]L&amp;R Bal - C Limited Emissions'!$X$8:$AW$34,'[8]PortfolioBuilds Summary by year'!J$1,FALSE)</f>
        <v>1.095890410958904</v>
      </c>
      <c r="K18" s="335">
        <f>VLOOKUP($B18,'[8]L&amp;R Bal - C Limited Emissions'!$X$8:$AW$34,'[8]PortfolioBuilds Summary by year'!K$1,FALSE)</f>
        <v>4.74</v>
      </c>
      <c r="L18" s="335">
        <f>VLOOKUP($B18,'[8]L&amp;R Bal - C Limited Emissions'!$X$8:$AW$34,'[8]PortfolioBuilds Summary by year'!L$1,FALSE)</f>
        <v>4.74</v>
      </c>
      <c r="M18" s="335">
        <f>VLOOKUP($B18,'[8]L&amp;R Bal - C Limited Emissions'!$X$8:$AW$34,'[8]PortfolioBuilds Summary by year'!M$1,FALSE)</f>
        <v>0</v>
      </c>
      <c r="N18" s="335">
        <f>VLOOKUP($B18,'[8]L&amp;R Bal - C Limited Emissions'!$X$8:$AW$34,'[8]PortfolioBuilds Summary by year'!N$1,FALSE)</f>
        <v>9.48</v>
      </c>
      <c r="O18" s="335">
        <f>VLOOKUP($B18,'[8]L&amp;R Bal - C Limited Emissions'!$X$8:$AW$34,'[8]PortfolioBuilds Summary by year'!O$1,FALSE)</f>
        <v>30</v>
      </c>
      <c r="P18" s="335">
        <f>VLOOKUP($B18,'[8]L&amp;R Bal - C Limited Emissions'!$X$8:$AW$34,'[8]PortfolioBuilds Summary by year'!P$1,FALSE)</f>
        <v>0</v>
      </c>
      <c r="Q18" s="335">
        <f>VLOOKUP($B18,'[8]L&amp;R Bal - C Limited Emissions'!$X$8:$AW$34,'[8]PortfolioBuilds Summary by year'!Q$1,FALSE)</f>
        <v>24</v>
      </c>
      <c r="R18" s="335">
        <f>VLOOKUP($B18,'[8]L&amp;R Bal - C Limited Emissions'!$X$8:$AW$34,'[8]PortfolioBuilds Summary by year'!R$1,FALSE)</f>
        <v>58</v>
      </c>
      <c r="S18" s="335">
        <f>VLOOKUP($B18,'[8]L&amp;R Bal - C Limited Emissions'!$X$8:$AW$34,'[8]PortfolioBuilds Summary by year'!S$1,FALSE)</f>
        <v>0</v>
      </c>
      <c r="T18" s="335">
        <f>VLOOKUP($B18,'[8]L&amp;R Bal - C Limited Emissions'!$X$8:$AW$34,'[8]PortfolioBuilds Summary by year'!T$1,FALSE)</f>
        <v>0</v>
      </c>
      <c r="U18" s="335">
        <f>VLOOKUP($B18,'[8]L&amp;R Bal - C Limited Emissions'!$X$8:$AW$34,'[8]PortfolioBuilds Summary by year'!U$1,FALSE)</f>
        <v>13</v>
      </c>
      <c r="V18" s="335">
        <f>VLOOKUP($B18,'[8]L&amp;R Bal - C Limited Emissions'!$X$8:$AW$34,'[8]PortfolioBuilds Summary by year'!V$1,FALSE)</f>
        <v>8</v>
      </c>
      <c r="W18" s="335">
        <f>VLOOKUP($B18,'[8]L&amp;R Bal - C Limited Emissions'!$X$8:$AW$34,'[8]PortfolioBuilds Summary by year'!W$1,FALSE)</f>
        <v>0</v>
      </c>
      <c r="X18" s="335">
        <f>VLOOKUP($B18,'[8]L&amp;R Bal - C Limited Emissions'!$X$8:$AW$34,'[8]PortfolioBuilds Summary by year'!X$1,FALSE)</f>
        <v>0</v>
      </c>
      <c r="Y18" s="335">
        <f>VLOOKUP($B18,'[8]L&amp;R Bal - C Limited Emissions'!$X$8:$AW$34,'[8]PortfolioBuilds Summary by year'!Y$1,FALSE)</f>
        <v>103</v>
      </c>
      <c r="Z18" s="335">
        <f>VLOOKUP($B18,'[8]L&amp;R Bal - C Limited Emissions'!$X$8:$AW$34,'[8]PortfolioBuilds Summary by year'!Z$1,FALSE)</f>
        <v>0</v>
      </c>
      <c r="AA18" s="335">
        <f>VLOOKUP($B18,'[8]L&amp;R Bal - C Limited Emissions'!$X$8:$AW$34,'[8]PortfolioBuilds Summary by year'!AA$1,FALSE)</f>
        <v>96.964999111446389</v>
      </c>
      <c r="AB18" s="419"/>
      <c r="AC18" t="str">
        <f t="shared" si="0"/>
        <v>Sensitivity C: Limited Emissions</v>
      </c>
      <c r="AH18" s="340"/>
      <c r="AI18" s="340"/>
      <c r="AJ18" s="340"/>
      <c r="AK18" s="340"/>
      <c r="AL18" s="340"/>
    </row>
    <row r="19" spans="1:38" ht="14.45" customHeight="1" x14ac:dyDescent="0.3">
      <c r="A19" s="342" t="s">
        <v>124</v>
      </c>
      <c r="B19" s="343" t="s">
        <v>20</v>
      </c>
      <c r="C19" s="335">
        <f>-VLOOKUP($B19,'[8]L&amp;R Bal - D RNG NA'!$W$8:$AV$34,'[8]PortfolioBuilds Summary by year'!C$1,FALSE)</f>
        <v>-116.41700000000003</v>
      </c>
      <c r="D19" s="335">
        <f>VLOOKUP($B19,'[8]L&amp;R Bal - D RNG NA'!$W$8:$AV$34,'[8]PortfolioBuilds Summary by year'!D$1,FALSE)</f>
        <v>0</v>
      </c>
      <c r="E19" s="335">
        <f>VLOOKUP($B19,'[8]L&amp;R Bal - D RNG NA'!$W$8:$AV$34,'[8]PortfolioBuilds Summary by year'!E$1,FALSE)</f>
        <v>0</v>
      </c>
      <c r="F19" s="335">
        <f>VLOOKUP($B19,'[8]L&amp;R Bal - D RNG NA'!$W$8:$AV$34,'[8]PortfolioBuilds Summary by year'!F$1,FALSE)</f>
        <v>0</v>
      </c>
      <c r="G19" s="335">
        <f>VLOOKUP($B19,'[8]L&amp;R Bal - D RNG NA'!$W$8:$AV$34,'[8]PortfolioBuilds Summary by year'!G$1,FALSE)</f>
        <v>0</v>
      </c>
      <c r="H19" s="335">
        <f>VLOOKUP($B19,'[8]L&amp;R Bal - D RNG NA'!$W$8:$AV$34,'[8]PortfolioBuilds Summary by year'!H$1,FALSE)</f>
        <v>0</v>
      </c>
      <c r="I19" s="335">
        <f>VLOOKUP($B19,'[8]L&amp;R Bal - D RNG NA'!$W$8:$AV$34,'[8]PortfolioBuilds Summary by year'!I$1,FALSE)</f>
        <v>0</v>
      </c>
      <c r="J19" s="335">
        <f>VLOOKUP($B19,'[8]L&amp;R Bal - D RNG NA'!$W$8:$AV$34,'[8]PortfolioBuilds Summary by year'!J$1,FALSE)</f>
        <v>1.095890410958904</v>
      </c>
      <c r="K19" s="335">
        <f>VLOOKUP($B19,'[8]L&amp;R Bal - D RNG NA'!$W$8:$AV$34,'[8]PortfolioBuilds Summary by year'!K$1,FALSE)</f>
        <v>4.74</v>
      </c>
      <c r="L19" s="335">
        <f>VLOOKUP($B19,'[8]L&amp;R Bal - D RNG NA'!$W$8:$AV$34,'[8]PortfolioBuilds Summary by year'!L$1,FALSE)</f>
        <v>4.74</v>
      </c>
      <c r="M19" s="335">
        <f>VLOOKUP($B19,'[8]L&amp;R Bal - D RNG NA'!$W$8:$AV$34,'[8]PortfolioBuilds Summary by year'!M$1,FALSE)</f>
        <v>0</v>
      </c>
      <c r="N19" s="335">
        <f>VLOOKUP($B19,'[8]L&amp;R Bal - D RNG NA'!$W$8:$AV$34,'[8]PortfolioBuilds Summary by year'!N$1,FALSE)</f>
        <v>9.48</v>
      </c>
      <c r="O19" s="335">
        <f>VLOOKUP($B19,'[8]L&amp;R Bal - D RNG NA'!$W$8:$AV$34,'[8]PortfolioBuilds Summary by year'!O$1,FALSE)</f>
        <v>30</v>
      </c>
      <c r="P19" s="335">
        <f>VLOOKUP($B19,'[8]L&amp;R Bal - D RNG NA'!$W$8:$AV$34,'[8]PortfolioBuilds Summary by year'!P$1,FALSE)</f>
        <v>15</v>
      </c>
      <c r="Q19" s="335">
        <f>VLOOKUP($B19,'[8]L&amp;R Bal - D RNG NA'!$W$8:$AV$34,'[8]PortfolioBuilds Summary by year'!Q$1,FALSE)</f>
        <v>0</v>
      </c>
      <c r="R19" s="335">
        <f>VLOOKUP($B19,'[8]L&amp;R Bal - D RNG NA'!$W$8:$AV$34,'[8]PortfolioBuilds Summary by year'!R$1,FALSE)</f>
        <v>43.5</v>
      </c>
      <c r="S19" s="335">
        <f>VLOOKUP($B19,'[8]L&amp;R Bal - D RNG NA'!$W$8:$AV$34,'[8]PortfolioBuilds Summary by year'!S$1,FALSE)</f>
        <v>9.2200000000000006</v>
      </c>
      <c r="T19" s="335">
        <f>VLOOKUP($B19,'[8]L&amp;R Bal - D RNG NA'!$W$8:$AV$34,'[8]PortfolioBuilds Summary by year'!T$1,FALSE)</f>
        <v>0</v>
      </c>
      <c r="U19" s="335">
        <f>VLOOKUP($B19,'[8]L&amp;R Bal - D RNG NA'!$W$8:$AV$34,'[8]PortfolioBuilds Summary by year'!U$1,FALSE)</f>
        <v>0</v>
      </c>
      <c r="V19" s="335">
        <f>VLOOKUP($B19,'[8]L&amp;R Bal - D RNG NA'!$W$8:$AV$34,'[8]PortfolioBuilds Summary by year'!V$1,FALSE)</f>
        <v>0</v>
      </c>
      <c r="W19" s="335">
        <f>VLOOKUP($B19,'[8]L&amp;R Bal - D RNG NA'!$W$8:$AV$34,'[8]PortfolioBuilds Summary by year'!W$1,FALSE)</f>
        <v>0</v>
      </c>
      <c r="X19" s="335">
        <f>VLOOKUP($B19,'[8]L&amp;R Bal - D RNG NA'!$W$8:$AV$34,'[8]PortfolioBuilds Summary by year'!X$1,FALSE)</f>
        <v>0</v>
      </c>
      <c r="Y19" s="335">
        <f>VLOOKUP($B19,'[8]L&amp;R Bal - D RNG NA'!$W$8:$AV$34,'[8]PortfolioBuilds Summary by year'!Y$1,FALSE)</f>
        <v>52.72</v>
      </c>
      <c r="Z19" s="335">
        <f>VLOOKUP($B19,'[8]L&amp;R Bal - D RNG NA'!$W$8:$AV$34,'[8]PortfolioBuilds Summary by year'!Z$1,FALSE)</f>
        <v>0</v>
      </c>
      <c r="AA19" s="335">
        <f>VLOOKUP($B19,'[8]L&amp;R Bal - D RNG NA'!$W$8:$AV$34,'[8]PortfolioBuilds Summary by year'!AA$1,FALSE)</f>
        <v>67.02283785083732</v>
      </c>
      <c r="AB19" s="419"/>
      <c r="AC19" t="str">
        <f t="shared" si="0"/>
        <v>Sensitivity D: RNG NA</v>
      </c>
      <c r="AH19" s="340"/>
      <c r="AI19" s="340"/>
      <c r="AJ19" s="340"/>
      <c r="AK19" s="340"/>
      <c r="AL19" s="340"/>
    </row>
    <row r="20" spans="1:38" ht="14.45" customHeight="1" x14ac:dyDescent="0.3">
      <c r="A20" s="342" t="s">
        <v>151</v>
      </c>
      <c r="B20" s="343" t="s">
        <v>20</v>
      </c>
      <c r="C20" s="335">
        <f>-VLOOKUP($B20,'[8]L&amp;R Bal - E HHP Policy'!$X$8:$AW$34,'[8]PortfolioBuilds Summary by year'!C$1,FALSE)</f>
        <v>-135.49700000000001</v>
      </c>
      <c r="D20" s="335">
        <f>VLOOKUP($B20,'[8]L&amp;R Bal - E HHP Policy'!$X$8:$AW$34,'[8]PortfolioBuilds Summary by year'!D$1,FALSE)</f>
        <v>0</v>
      </c>
      <c r="E20" s="335">
        <f>VLOOKUP($B20,'[8]L&amp;R Bal - E HHP Policy'!$X$8:$AW$34,'[8]PortfolioBuilds Summary by year'!E$1,FALSE)</f>
        <v>0</v>
      </c>
      <c r="F20" s="335">
        <f>VLOOKUP($B20,'[8]L&amp;R Bal - E HHP Policy'!$X$8:$AW$34,'[8]PortfolioBuilds Summary by year'!F$1,FALSE)</f>
        <v>0</v>
      </c>
      <c r="G20" s="335">
        <f>VLOOKUP($B20,'[8]L&amp;R Bal - E HHP Policy'!$X$8:$AW$34,'[8]PortfolioBuilds Summary by year'!G$1,FALSE)</f>
        <v>0</v>
      </c>
      <c r="H20" s="335">
        <f>VLOOKUP($B20,'[8]L&amp;R Bal - E HHP Policy'!$X$8:$AW$34,'[8]PortfolioBuilds Summary by year'!H$1,FALSE)</f>
        <v>0</v>
      </c>
      <c r="I20" s="335">
        <f>VLOOKUP($B20,'[8]L&amp;R Bal - E HHP Policy'!$X$8:$AW$34,'[8]PortfolioBuilds Summary by year'!I$1,FALSE)</f>
        <v>0</v>
      </c>
      <c r="J20" s="335">
        <f>VLOOKUP($B20,'[8]L&amp;R Bal - E HHP Policy'!$X$8:$AW$34,'[8]PortfolioBuilds Summary by year'!J$1,FALSE)</f>
        <v>1.095890410958904</v>
      </c>
      <c r="K20" s="335">
        <f>VLOOKUP($B20,'[8]L&amp;R Bal - E HHP Policy'!$X$8:$AW$34,'[8]PortfolioBuilds Summary by year'!K$1,FALSE)</f>
        <v>4.74</v>
      </c>
      <c r="L20" s="335">
        <f>VLOOKUP($B20,'[8]L&amp;R Bal - E HHP Policy'!$X$8:$AW$34,'[8]PortfolioBuilds Summary by year'!L$1,FALSE)</f>
        <v>4.74</v>
      </c>
      <c r="M20" s="335">
        <f>VLOOKUP($B20,'[8]L&amp;R Bal - E HHP Policy'!$X$8:$AW$34,'[8]PortfolioBuilds Summary by year'!M$1,FALSE)</f>
        <v>0</v>
      </c>
      <c r="N20" s="335">
        <f>VLOOKUP($B20,'[8]L&amp;R Bal - E HHP Policy'!$X$8:$AW$34,'[8]PortfolioBuilds Summary by year'!N$1,FALSE)</f>
        <v>9.48</v>
      </c>
      <c r="O20" s="335">
        <f>VLOOKUP($B20,'[8]L&amp;R Bal - E HHP Policy'!$X$8:$AW$34,'[8]PortfolioBuilds Summary by year'!O$1,FALSE)</f>
        <v>30</v>
      </c>
      <c r="P20" s="335">
        <f>VLOOKUP($B20,'[8]L&amp;R Bal - E HHP Policy'!$X$8:$AW$34,'[8]PortfolioBuilds Summary by year'!P$1,FALSE)</f>
        <v>15</v>
      </c>
      <c r="Q20" s="335">
        <f>VLOOKUP($B20,'[8]L&amp;R Bal - E HHP Policy'!$X$8:$AW$34,'[8]PortfolioBuilds Summary by year'!Q$1,FALSE)</f>
        <v>0</v>
      </c>
      <c r="R20" s="335">
        <f>VLOOKUP($B20,'[8]L&amp;R Bal - E HHP Policy'!$X$8:$AW$34,'[8]PortfolioBuilds Summary by year'!R$1,FALSE)</f>
        <v>33.64</v>
      </c>
      <c r="S20" s="335">
        <f>VLOOKUP($B20,'[8]L&amp;R Bal - E HHP Policy'!$X$8:$AW$34,'[8]PortfolioBuilds Summary by year'!S$1,FALSE)</f>
        <v>0</v>
      </c>
      <c r="T20" s="335">
        <f>VLOOKUP($B20,'[8]L&amp;R Bal - E HHP Policy'!$X$8:$AW$34,'[8]PortfolioBuilds Summary by year'!T$1,FALSE)</f>
        <v>0</v>
      </c>
      <c r="U20" s="335">
        <f>VLOOKUP($B20,'[8]L&amp;R Bal - E HHP Policy'!$X$8:$AW$34,'[8]PortfolioBuilds Summary by year'!U$1,FALSE)</f>
        <v>0</v>
      </c>
      <c r="V20" s="335">
        <f>VLOOKUP($B20,'[8]L&amp;R Bal - E HHP Policy'!$X$8:$AW$34,'[8]PortfolioBuilds Summary by year'!V$1,FALSE)</f>
        <v>0</v>
      </c>
      <c r="W20" s="335">
        <f>VLOOKUP($B20,'[8]L&amp;R Bal - E HHP Policy'!$X$8:$AW$34,'[8]PortfolioBuilds Summary by year'!W$1,FALSE)</f>
        <v>0</v>
      </c>
      <c r="X20" s="335">
        <f>VLOOKUP($B20,'[8]L&amp;R Bal - E HHP Policy'!$X$8:$AW$34,'[8]PortfolioBuilds Summary by year'!X$1,FALSE)</f>
        <v>0</v>
      </c>
      <c r="Y20" s="335">
        <f>VLOOKUP($B20,'[8]L&amp;R Bal - E HHP Policy'!$X$8:$AW$34,'[8]PortfolioBuilds Summary by year'!Y$1,FALSE)</f>
        <v>33.64</v>
      </c>
      <c r="Z20" s="335">
        <f>VLOOKUP($B20,'[8]L&amp;R Bal - E HHP Policy'!$X$8:$AW$34,'[8]PortfolioBuilds Summary by year'!Z$1,FALSE)</f>
        <v>31.320163977591132</v>
      </c>
      <c r="AA20" s="335">
        <f>VLOOKUP($B20,'[8]L&amp;R Bal - E HHP Policy'!$X$8:$AW$34,'[8]PortfolioBuilds Summary by year'!AA$1,FALSE)</f>
        <v>46.179801477444236</v>
      </c>
      <c r="AB20" s="419"/>
      <c r="AC20" t="str">
        <f t="shared" si="0"/>
        <v>Sensitivity E: HHP Policy</v>
      </c>
      <c r="AH20" s="340"/>
      <c r="AI20" s="340"/>
      <c r="AJ20" s="340"/>
      <c r="AK20" s="340"/>
      <c r="AL20" s="340"/>
    </row>
    <row r="21" spans="1:38" ht="15" customHeight="1" x14ac:dyDescent="0.3">
      <c r="A21" s="342" t="s">
        <v>179</v>
      </c>
      <c r="B21" s="343" t="s">
        <v>20</v>
      </c>
      <c r="C21" s="335">
        <f>-VLOOKUP($B21,'[8]L&amp;R Bal - F Zero Growth'!$W$8:$AV$34,'[8]PortfolioBuilds Summary by year'!C$1,FALSE)</f>
        <v>-142.137</v>
      </c>
      <c r="D21" s="335">
        <f>VLOOKUP($B21,'[8]L&amp;R Bal - F Zero Growth'!$W$8:$AV$34,'[8]PortfolioBuilds Summary by year'!D$1,FALSE)</f>
        <v>0</v>
      </c>
      <c r="E21" s="335">
        <f>VLOOKUP($B21,'[8]L&amp;R Bal - F Zero Growth'!$W$8:$AV$34,'[8]PortfolioBuilds Summary by year'!E$1,FALSE)</f>
        <v>0</v>
      </c>
      <c r="F21" s="335">
        <f>VLOOKUP($B21,'[8]L&amp;R Bal - F Zero Growth'!$W$8:$AV$34,'[8]PortfolioBuilds Summary by year'!F$1,FALSE)</f>
        <v>0</v>
      </c>
      <c r="G21" s="335">
        <f>VLOOKUP($B21,'[8]L&amp;R Bal - F Zero Growth'!$W$8:$AV$34,'[8]PortfolioBuilds Summary by year'!G$1,FALSE)</f>
        <v>0</v>
      </c>
      <c r="H21" s="335">
        <f>VLOOKUP($B21,'[8]L&amp;R Bal - F Zero Growth'!$W$8:$AV$34,'[8]PortfolioBuilds Summary by year'!H$1,FALSE)</f>
        <v>0</v>
      </c>
      <c r="I21" s="335">
        <f>VLOOKUP($B21,'[8]L&amp;R Bal - F Zero Growth'!$W$8:$AV$34,'[8]PortfolioBuilds Summary by year'!I$1,FALSE)</f>
        <v>0</v>
      </c>
      <c r="J21" s="335">
        <f>VLOOKUP($B21,'[8]L&amp;R Bal - F Zero Growth'!$W$8:$AV$34,'[8]PortfolioBuilds Summary by year'!J$1,FALSE)</f>
        <v>1.095890410958904</v>
      </c>
      <c r="K21" s="335">
        <f>VLOOKUP($B21,'[8]L&amp;R Bal - F Zero Growth'!$W$8:$AV$34,'[8]PortfolioBuilds Summary by year'!K$1,FALSE)</f>
        <v>4.74</v>
      </c>
      <c r="L21" s="335">
        <f>VLOOKUP($B21,'[8]L&amp;R Bal - F Zero Growth'!$W$8:$AV$34,'[8]PortfolioBuilds Summary by year'!L$1,FALSE)</f>
        <v>4.74</v>
      </c>
      <c r="M21" s="335">
        <f>VLOOKUP($B21,'[8]L&amp;R Bal - F Zero Growth'!$W$8:$AV$34,'[8]PortfolioBuilds Summary by year'!M$1,FALSE)</f>
        <v>0</v>
      </c>
      <c r="N21" s="335">
        <f>VLOOKUP($B21,'[8]L&amp;R Bal - F Zero Growth'!$W$8:$AV$34,'[8]PortfolioBuilds Summary by year'!N$1,FALSE)</f>
        <v>9.48</v>
      </c>
      <c r="O21" s="335">
        <f>VLOOKUP($B21,'[8]L&amp;R Bal - F Zero Growth'!$W$8:$AV$34,'[8]PortfolioBuilds Summary by year'!O$1,FALSE)</f>
        <v>30</v>
      </c>
      <c r="P21" s="335">
        <f>VLOOKUP($B21,'[8]L&amp;R Bal - F Zero Growth'!$W$8:$AV$34,'[8]PortfolioBuilds Summary by year'!P$1,FALSE)</f>
        <v>15</v>
      </c>
      <c r="Q21" s="335">
        <f>VLOOKUP($B21,'[8]L&amp;R Bal - F Zero Growth'!$W$8:$AV$34,'[8]PortfolioBuilds Summary by year'!Q$1,FALSE)</f>
        <v>0</v>
      </c>
      <c r="R21" s="335">
        <f>VLOOKUP($B21,'[8]L&amp;R Bal - F Zero Growth'!$W$8:$AV$34,'[8]PortfolioBuilds Summary by year'!R$1,FALSE)</f>
        <v>27</v>
      </c>
      <c r="S21" s="335">
        <f>VLOOKUP($B21,'[8]L&amp;R Bal - F Zero Growth'!$W$8:$AV$34,'[8]PortfolioBuilds Summary by year'!S$1,FALSE)</f>
        <v>0</v>
      </c>
      <c r="T21" s="335">
        <f>VLOOKUP($B21,'[8]L&amp;R Bal - F Zero Growth'!$W$8:$AV$34,'[8]PortfolioBuilds Summary by year'!T$1,FALSE)</f>
        <v>0</v>
      </c>
      <c r="U21" s="335">
        <f>VLOOKUP($B21,'[8]L&amp;R Bal - F Zero Growth'!$W$8:$AV$34,'[8]PortfolioBuilds Summary by year'!U$1,FALSE)</f>
        <v>0</v>
      </c>
      <c r="V21" s="335">
        <f>VLOOKUP($B21,'[8]L&amp;R Bal - F Zero Growth'!$W$8:$AV$34,'[8]PortfolioBuilds Summary by year'!V$1,FALSE)</f>
        <v>0</v>
      </c>
      <c r="W21" s="335">
        <f>VLOOKUP($B21,'[8]L&amp;R Bal - F Zero Growth'!$W$8:$AV$34,'[8]PortfolioBuilds Summary by year'!W$1,FALSE)</f>
        <v>0</v>
      </c>
      <c r="X21" s="335">
        <f>VLOOKUP($B21,'[8]L&amp;R Bal - F Zero Growth'!$W$8:$AV$34,'[8]PortfolioBuilds Summary by year'!X$1,FALSE)</f>
        <v>0</v>
      </c>
      <c r="Y21" s="335">
        <f>VLOOKUP($B21,'[8]L&amp;R Bal - F Zero Growth'!$W$8:$AV$34,'[8]PortfolioBuilds Summary by year'!Y$1,FALSE)</f>
        <v>27</v>
      </c>
      <c r="Z21" s="335">
        <f>VLOOKUP($B21,'[8]L&amp;R Bal - F Zero Growth'!$W$8:$AV$34,'[8]PortfolioBuilds Summary by year'!Z$1,FALSE)</f>
        <v>0</v>
      </c>
      <c r="AA21" s="335">
        <f>VLOOKUP($B21,'[8]L&amp;R Bal - F Zero Growth'!$W$8:$AV$34,'[8]PortfolioBuilds Summary by year'!AA$1,FALSE)</f>
        <v>61.264120209794399</v>
      </c>
      <c r="AB21" s="419"/>
      <c r="AC21" t="str">
        <f t="shared" si="0"/>
        <v>Sensitivity F: Zero Gas Growth</v>
      </c>
      <c r="AH21" s="340"/>
      <c r="AI21" s="340"/>
      <c r="AJ21" s="340"/>
      <c r="AK21" s="340"/>
      <c r="AL21" s="340"/>
    </row>
    <row r="22" spans="1:38" ht="15" customHeight="1" x14ac:dyDescent="0.3">
      <c r="A22" s="342" t="s">
        <v>180</v>
      </c>
      <c r="B22" s="343" t="s">
        <v>20</v>
      </c>
      <c r="C22" s="335">
        <f>-VLOOKUP($B22,'[8]L&amp;R Bal - Reference'!$W$8:$AV$34,'[8]PortfolioBuilds Summary by year'!C$1,FALSE)</f>
        <v>-116.41700000000003</v>
      </c>
      <c r="D22" s="335">
        <f>VLOOKUP($B22,'[8]L&amp;R Bal - Reference'!$W$8:$AV$34,'[8]PortfolioBuilds Summary by year'!D$1,FALSE)</f>
        <v>0</v>
      </c>
      <c r="E22" s="335">
        <f>VLOOKUP($B22,'[8]L&amp;R Bal - Reference'!$W$8:$AV$34,'[8]PortfolioBuilds Summary by year'!E$1,FALSE)</f>
        <v>0</v>
      </c>
      <c r="F22" s="335">
        <f>VLOOKUP($B22,'[8]L&amp;R Bal - Reference'!$W$8:$AV$34,'[8]PortfolioBuilds Summary by year'!F$1,FALSE)</f>
        <v>0</v>
      </c>
      <c r="G22" s="335">
        <f>VLOOKUP($B22,'[8]L&amp;R Bal - Reference'!$W$8:$AV$34,'[8]PortfolioBuilds Summary by year'!G$1,FALSE)</f>
        <v>0</v>
      </c>
      <c r="H22" s="335">
        <f>VLOOKUP($B22,'[8]L&amp;R Bal - Reference'!$W$8:$AV$34,'[8]PortfolioBuilds Summary by year'!H$1,FALSE)</f>
        <v>0</v>
      </c>
      <c r="I22" s="335">
        <f>VLOOKUP($B22,'[8]L&amp;R Bal - Reference'!$W$8:$AV$34,'[8]PortfolioBuilds Summary by year'!I$1,FALSE)</f>
        <v>0</v>
      </c>
      <c r="J22" s="335">
        <f>VLOOKUP($B22,'[8]L&amp;R Bal - Reference'!$W$8:$AV$34,'[8]PortfolioBuilds Summary by year'!J$1,FALSE)</f>
        <v>1.095890410958904</v>
      </c>
      <c r="K22" s="335">
        <f>VLOOKUP($B22,'[8]L&amp;R Bal - Reference'!$W$8:$AV$34,'[8]PortfolioBuilds Summary by year'!K$1,FALSE)</f>
        <v>4.74</v>
      </c>
      <c r="L22" s="335">
        <f>VLOOKUP($B22,'[8]L&amp;R Bal - Reference'!$W$8:$AV$34,'[8]PortfolioBuilds Summary by year'!L$1,FALSE)</f>
        <v>4.74</v>
      </c>
      <c r="M22" s="335">
        <f>VLOOKUP($B22,'[8]L&amp;R Bal - Reference'!$W$8:$AV$34,'[8]PortfolioBuilds Summary by year'!M$1,FALSE)</f>
        <v>0</v>
      </c>
      <c r="N22" s="335">
        <f>VLOOKUP($B22,'[8]L&amp;R Bal - Reference'!$W$8:$AV$34,'[8]PortfolioBuilds Summary by year'!N$1,FALSE)</f>
        <v>9.48</v>
      </c>
      <c r="O22" s="335">
        <f>VLOOKUP($B22,'[8]L&amp;R Bal - Reference'!$W$8:$AV$34,'[8]PortfolioBuilds Summary by year'!O$1,FALSE)</f>
        <v>30</v>
      </c>
      <c r="P22" s="335">
        <f>VLOOKUP($B22,'[8]L&amp;R Bal - Reference'!$W$8:$AV$34,'[8]PortfolioBuilds Summary by year'!P$1,FALSE)</f>
        <v>15</v>
      </c>
      <c r="Q22" s="335">
        <f>VLOOKUP($B22,'[8]L&amp;R Bal - Reference'!$W$8:$AV$34,'[8]PortfolioBuilds Summary by year'!Q$1,FALSE)</f>
        <v>0</v>
      </c>
      <c r="R22" s="335">
        <f>VLOOKUP($B22,'[8]L&amp;R Bal - Reference'!$W$8:$AV$34,'[8]PortfolioBuilds Summary by year'!R$1,FALSE)</f>
        <v>43.5</v>
      </c>
      <c r="S22" s="335">
        <f>VLOOKUP($B22,'[8]L&amp;R Bal - Reference'!$W$8:$AV$34,'[8]PortfolioBuilds Summary by year'!S$1,FALSE)</f>
        <v>9.2200000000000006</v>
      </c>
      <c r="T22" s="335">
        <f>VLOOKUP($B22,'[8]L&amp;R Bal - Reference'!$W$8:$AV$34,'[8]PortfolioBuilds Summary by year'!T$1,FALSE)</f>
        <v>0</v>
      </c>
      <c r="U22" s="335">
        <f>VLOOKUP($B22,'[8]L&amp;R Bal - Reference'!$W$8:$AV$34,'[8]PortfolioBuilds Summary by year'!U$1,FALSE)</f>
        <v>0</v>
      </c>
      <c r="V22" s="335">
        <f>VLOOKUP($B22,'[8]L&amp;R Bal - Reference'!$W$8:$AV$34,'[8]PortfolioBuilds Summary by year'!V$1,FALSE)</f>
        <v>0</v>
      </c>
      <c r="W22" s="335">
        <f>VLOOKUP($B22,'[8]L&amp;R Bal - Reference'!$W$8:$AV$34,'[8]PortfolioBuilds Summary by year'!W$1,FALSE)</f>
        <v>0</v>
      </c>
      <c r="X22" s="335">
        <f>VLOOKUP($B22,'[8]L&amp;R Bal - Reference'!$W$8:$AV$34,'[8]PortfolioBuilds Summary by year'!X$1,FALSE)</f>
        <v>0</v>
      </c>
      <c r="Y22" s="335">
        <f>VLOOKUP($B22,'[8]L&amp;R Bal - Reference'!$W$8:$AV$34,'[8]PortfolioBuilds Summary by year'!Y$1,FALSE)</f>
        <v>52.72</v>
      </c>
      <c r="Z22" s="335">
        <f>VLOOKUP($B22,'[8]L&amp;R Bal - Reference'!$W$8:$AV$34,'[8]PortfolioBuilds Summary by year'!Z$1,FALSE)</f>
        <v>0</v>
      </c>
      <c r="AA22" s="335">
        <f>VLOOKUP($B22,'[8]L&amp;R Bal - Reference'!$W$8:$AV$34,'[8]PortfolioBuilds Summary by year'!AA$1,FALSE)</f>
        <v>67.02283785083732</v>
      </c>
      <c r="AB22" s="419"/>
      <c r="AC22" t="str">
        <f t="shared" si="0"/>
        <v>Sensitivity G: High Gas Price</v>
      </c>
      <c r="AH22" s="340"/>
      <c r="AI22" s="340"/>
      <c r="AJ22" s="340"/>
      <c r="AK22" s="340"/>
      <c r="AL22" s="340"/>
    </row>
    <row r="23" spans="1:38" s="348" customFormat="1" ht="15" customHeight="1" x14ac:dyDescent="0.3">
      <c r="A23" s="345" t="s">
        <v>142</v>
      </c>
      <c r="B23" s="351" t="s">
        <v>20</v>
      </c>
      <c r="C23" s="347">
        <f>C21</f>
        <v>-142.137</v>
      </c>
      <c r="D23" s="347">
        <f t="shared" ref="D23:AA23" si="2">D21</f>
        <v>0</v>
      </c>
      <c r="E23" s="347">
        <f t="shared" si="2"/>
        <v>0</v>
      </c>
      <c r="F23" s="347">
        <f t="shared" si="2"/>
        <v>0</v>
      </c>
      <c r="G23" s="347">
        <f t="shared" si="2"/>
        <v>0</v>
      </c>
      <c r="H23" s="347">
        <f t="shared" si="2"/>
        <v>0</v>
      </c>
      <c r="I23" s="347">
        <f t="shared" si="2"/>
        <v>0</v>
      </c>
      <c r="J23" s="347">
        <f t="shared" si="2"/>
        <v>1.095890410958904</v>
      </c>
      <c r="K23" s="347">
        <f t="shared" si="2"/>
        <v>4.74</v>
      </c>
      <c r="L23" s="347">
        <f t="shared" si="2"/>
        <v>4.74</v>
      </c>
      <c r="M23" s="347">
        <f t="shared" si="2"/>
        <v>0</v>
      </c>
      <c r="N23" s="347">
        <f t="shared" si="2"/>
        <v>9.48</v>
      </c>
      <c r="O23" s="347">
        <f t="shared" si="2"/>
        <v>30</v>
      </c>
      <c r="P23" s="347">
        <f t="shared" si="2"/>
        <v>15</v>
      </c>
      <c r="Q23" s="347">
        <f t="shared" si="2"/>
        <v>0</v>
      </c>
      <c r="R23" s="347">
        <f t="shared" si="2"/>
        <v>27</v>
      </c>
      <c r="S23" s="347">
        <f t="shared" si="2"/>
        <v>0</v>
      </c>
      <c r="T23" s="347">
        <f t="shared" si="2"/>
        <v>0</v>
      </c>
      <c r="U23" s="347">
        <f t="shared" si="2"/>
        <v>0</v>
      </c>
      <c r="V23" s="347">
        <f t="shared" si="2"/>
        <v>0</v>
      </c>
      <c r="W23" s="347">
        <f t="shared" si="2"/>
        <v>0</v>
      </c>
      <c r="X23" s="347">
        <f t="shared" si="2"/>
        <v>0</v>
      </c>
      <c r="Y23" s="347">
        <f t="shared" si="2"/>
        <v>27</v>
      </c>
      <c r="Z23" s="347">
        <f t="shared" si="2"/>
        <v>0</v>
      </c>
      <c r="AA23" s="347">
        <f t="shared" si="2"/>
        <v>61.264120209794399</v>
      </c>
      <c r="AB23" s="419"/>
      <c r="AC23" s="348" t="str">
        <f t="shared" si="0"/>
        <v>Preferred Portfolio</v>
      </c>
      <c r="AH23" s="349"/>
      <c r="AI23" s="349"/>
      <c r="AJ23" s="349"/>
      <c r="AK23" s="349"/>
      <c r="AL23" s="349"/>
    </row>
    <row r="24" spans="1:38" ht="15" customHeight="1" x14ac:dyDescent="0.25">
      <c r="A24" s="342" t="s">
        <v>112</v>
      </c>
      <c r="B24" s="343" t="s">
        <v>30</v>
      </c>
      <c r="C24" s="335">
        <f>-VLOOKUP($B24,'[8]L&amp;R Bal - Reference'!$W$8:$AV$34,'[8]PortfolioBuilds Summary by year'!C$1,FALSE)</f>
        <v>-117.733</v>
      </c>
      <c r="D24" s="335">
        <f>VLOOKUP($B24,'[8]L&amp;R Bal - Reference'!$W$8:$AV$34,'[8]PortfolioBuilds Summary by year'!D$1,FALSE)</f>
        <v>0</v>
      </c>
      <c r="E24" s="335">
        <f>VLOOKUP($B24,'[8]L&amp;R Bal - Reference'!$W$8:$AV$34,'[8]PortfolioBuilds Summary by year'!E$1,FALSE)</f>
        <v>0</v>
      </c>
      <c r="F24" s="335">
        <f>VLOOKUP($B24,'[8]L&amp;R Bal - Reference'!$W$8:$AV$34,'[8]PortfolioBuilds Summary by year'!F$1,FALSE)</f>
        <v>0</v>
      </c>
      <c r="G24" s="335">
        <f>VLOOKUP($B24,'[8]L&amp;R Bal - Reference'!$W$8:$AV$34,'[8]PortfolioBuilds Summary by year'!G$1,FALSE)</f>
        <v>0</v>
      </c>
      <c r="H24" s="335">
        <f>VLOOKUP($B24,'[8]L&amp;R Bal - Reference'!$W$8:$AV$34,'[8]PortfolioBuilds Summary by year'!H$1,FALSE)</f>
        <v>0</v>
      </c>
      <c r="I24" s="335">
        <f>VLOOKUP($B24,'[8]L&amp;R Bal - Reference'!$W$8:$AV$34,'[8]PortfolioBuilds Summary by year'!I$1,FALSE)</f>
        <v>0</v>
      </c>
      <c r="J24" s="335">
        <f>VLOOKUP($B24,'[8]L&amp;R Bal - Reference'!$W$8:$AV$34,'[8]PortfolioBuilds Summary by year'!J$1,FALSE)</f>
        <v>1.6438356164383561</v>
      </c>
      <c r="K24" s="335">
        <f>VLOOKUP($B24,'[8]L&amp;R Bal - Reference'!$W$8:$AV$34,'[8]PortfolioBuilds Summary by year'!K$1,FALSE)</f>
        <v>4.74</v>
      </c>
      <c r="L24" s="335">
        <f>VLOOKUP($B24,'[8]L&amp;R Bal - Reference'!$W$8:$AV$34,'[8]PortfolioBuilds Summary by year'!L$1,FALSE)</f>
        <v>4.74</v>
      </c>
      <c r="M24" s="335">
        <f>VLOOKUP($B24,'[8]L&amp;R Bal - Reference'!$W$8:$AV$34,'[8]PortfolioBuilds Summary by year'!M$1,FALSE)</f>
        <v>4.74</v>
      </c>
      <c r="N24" s="335">
        <f>VLOOKUP($B24,'[8]L&amp;R Bal - Reference'!$W$8:$AV$34,'[8]PortfolioBuilds Summary by year'!N$1,FALSE)</f>
        <v>14.22</v>
      </c>
      <c r="O24" s="335">
        <f>VLOOKUP($B24,'[8]L&amp;R Bal - Reference'!$W$8:$AV$34,'[8]PortfolioBuilds Summary by year'!O$1,FALSE)</f>
        <v>30</v>
      </c>
      <c r="P24" s="335">
        <f>VLOOKUP($B24,'[8]L&amp;R Bal - Reference'!$W$8:$AV$34,'[8]PortfolioBuilds Summary by year'!P$1,FALSE)</f>
        <v>15</v>
      </c>
      <c r="Q24" s="335">
        <f>VLOOKUP($B24,'[8]L&amp;R Bal - Reference'!$W$8:$AV$34,'[8]PortfolioBuilds Summary by year'!Q$1,FALSE)</f>
        <v>0</v>
      </c>
      <c r="R24" s="335">
        <f>VLOOKUP($B24,'[8]L&amp;R Bal - Reference'!$W$8:$AV$34,'[8]PortfolioBuilds Summary by year'!R$1,FALSE)</f>
        <v>43.5</v>
      </c>
      <c r="S24" s="335">
        <f>VLOOKUP($B24,'[8]L&amp;R Bal - Reference'!$W$8:$AV$34,'[8]PortfolioBuilds Summary by year'!S$1,FALSE)</f>
        <v>9.2200000000000006</v>
      </c>
      <c r="T24" s="335">
        <f>VLOOKUP($B24,'[8]L&amp;R Bal - Reference'!$W$8:$AV$34,'[8]PortfolioBuilds Summary by year'!T$1,FALSE)</f>
        <v>0</v>
      </c>
      <c r="U24" s="335">
        <f>VLOOKUP($B24,'[8]L&amp;R Bal - Reference'!$W$8:$AV$34,'[8]PortfolioBuilds Summary by year'!U$1,FALSE)</f>
        <v>0</v>
      </c>
      <c r="V24" s="335">
        <f>VLOOKUP($B24,'[8]L&amp;R Bal - Reference'!$W$8:$AV$34,'[8]PortfolioBuilds Summary by year'!V$1,FALSE)</f>
        <v>0</v>
      </c>
      <c r="W24" s="335">
        <f>VLOOKUP($B24,'[8]L&amp;R Bal - Reference'!$W$8:$AV$34,'[8]PortfolioBuilds Summary by year'!W$1,FALSE)</f>
        <v>0</v>
      </c>
      <c r="X24" s="335">
        <f>VLOOKUP($B24,'[8]L&amp;R Bal - Reference'!$W$8:$AV$34,'[8]PortfolioBuilds Summary by year'!X$1,FALSE)</f>
        <v>75.78</v>
      </c>
      <c r="Y24" s="335">
        <f>VLOOKUP($B24,'[8]L&amp;R Bal - Reference'!$W$8:$AV$34,'[8]PortfolioBuilds Summary by year'!Y$1,FALSE)</f>
        <v>128.5</v>
      </c>
      <c r="Z24" s="335">
        <f>VLOOKUP($B24,'[8]L&amp;R Bal - Reference'!$W$8:$AV$34,'[8]PortfolioBuilds Summary by year'!Z$1,FALSE)</f>
        <v>0</v>
      </c>
      <c r="AA24" s="335">
        <f>VLOOKUP($B24,'[8]L&amp;R Bal - Reference'!$W$8:$AV$34,'[8]PortfolioBuilds Summary by year'!AA$1,FALSE)</f>
        <v>143.70668103484974</v>
      </c>
      <c r="AB24" s="419" t="s">
        <v>324</v>
      </c>
      <c r="AC24" t="str">
        <f t="shared" si="0"/>
        <v>Reference Scenario</v>
      </c>
    </row>
    <row r="25" spans="1:38" ht="15" customHeight="1" x14ac:dyDescent="0.25">
      <c r="A25" s="342" t="s">
        <v>113</v>
      </c>
      <c r="B25" s="343" t="s">
        <v>30</v>
      </c>
      <c r="C25" s="335">
        <f>-VLOOKUP($B25,'[8]L&amp;R Bal - Electrification'!$W$8:$AV$34,'[8]PortfolioBuilds Summary by year'!C$1,FALSE)</f>
        <v>-265.60000000000002</v>
      </c>
      <c r="D25" s="335">
        <f>VLOOKUP($B25,'[8]L&amp;R Bal - Electrification'!$W$8:$AV$34,'[8]PortfolioBuilds Summary by year'!D$1,FALSE)</f>
        <v>3.3972602739726026</v>
      </c>
      <c r="E25" s="335">
        <f>VLOOKUP($B25,'[8]L&amp;R Bal - Electrification'!$W$8:$AV$34,'[8]PortfolioBuilds Summary by year'!E$1,FALSE)</f>
        <v>3.484931506849315</v>
      </c>
      <c r="F25" s="335">
        <f>VLOOKUP($B25,'[8]L&amp;R Bal - Electrification'!$W$8:$AV$34,'[8]PortfolioBuilds Summary by year'!F$1,FALSE)</f>
        <v>0</v>
      </c>
      <c r="G25" s="335">
        <f>VLOOKUP($B25,'[8]L&amp;R Bal - Electrification'!$W$8:$AV$34,'[8]PortfolioBuilds Summary by year'!G$1,FALSE)</f>
        <v>0</v>
      </c>
      <c r="H25" s="335">
        <f>VLOOKUP($B25,'[8]L&amp;R Bal - Electrification'!$W$8:$AV$34,'[8]PortfolioBuilds Summary by year'!H$1,FALSE)</f>
        <v>4.1095890410958908</v>
      </c>
      <c r="I25" s="335">
        <f>VLOOKUP($B25,'[8]L&amp;R Bal - Electrification'!$W$8:$AV$34,'[8]PortfolioBuilds Summary by year'!I$1,FALSE)</f>
        <v>0</v>
      </c>
      <c r="J25" s="335">
        <f>VLOOKUP($B25,'[8]L&amp;R Bal - Electrification'!$W$8:$AV$34,'[8]PortfolioBuilds Summary by year'!J$1,FALSE)</f>
        <v>1.6438356164383561</v>
      </c>
      <c r="K25" s="335">
        <f>VLOOKUP($B25,'[8]L&amp;R Bal - Electrification'!$W$8:$AV$34,'[8]PortfolioBuilds Summary by year'!K$1,FALSE)</f>
        <v>4.74</v>
      </c>
      <c r="L25" s="335">
        <f>VLOOKUP($B25,'[8]L&amp;R Bal - Electrification'!$W$8:$AV$34,'[8]PortfolioBuilds Summary by year'!L$1,FALSE)</f>
        <v>4.74</v>
      </c>
      <c r="M25" s="335">
        <f>VLOOKUP($B25,'[8]L&amp;R Bal - Electrification'!$W$8:$AV$34,'[8]PortfolioBuilds Summary by year'!M$1,FALSE)</f>
        <v>4.74</v>
      </c>
      <c r="N25" s="335">
        <f>VLOOKUP($B25,'[8]L&amp;R Bal - Electrification'!$W$8:$AV$34,'[8]PortfolioBuilds Summary by year'!N$1,FALSE)</f>
        <v>14.22</v>
      </c>
      <c r="O25" s="335">
        <f>VLOOKUP($B25,'[8]L&amp;R Bal - Electrification'!$W$8:$AV$34,'[8]PortfolioBuilds Summary by year'!O$1,FALSE)</f>
        <v>30</v>
      </c>
      <c r="P25" s="335">
        <f>VLOOKUP($B25,'[8]L&amp;R Bal - Electrification'!$W$8:$AV$34,'[8]PortfolioBuilds Summary by year'!P$1,FALSE)</f>
        <v>15</v>
      </c>
      <c r="Q25" s="335">
        <f>VLOOKUP($B25,'[8]L&amp;R Bal - Electrification'!$W$8:$AV$34,'[8]PortfolioBuilds Summary by year'!Q$1,FALSE)</f>
        <v>20</v>
      </c>
      <c r="R25" s="335">
        <f>VLOOKUP($B25,'[8]L&amp;R Bal - Electrification'!$W$8:$AV$34,'[8]PortfolioBuilds Summary by year'!R$1,FALSE)</f>
        <v>59</v>
      </c>
      <c r="S25" s="335">
        <f>VLOOKUP($B25,'[8]L&amp;R Bal - Electrification'!$W$8:$AV$34,'[8]PortfolioBuilds Summary by year'!S$1,FALSE)</f>
        <v>0</v>
      </c>
      <c r="T25" s="335">
        <f>VLOOKUP($B25,'[8]L&amp;R Bal - Electrification'!$W$8:$AV$34,'[8]PortfolioBuilds Summary by year'!T$1,FALSE)</f>
        <v>124</v>
      </c>
      <c r="U25" s="335">
        <f>VLOOKUP($B25,'[8]L&amp;R Bal - Electrification'!$W$8:$AV$34,'[8]PortfolioBuilds Summary by year'!U$1,FALSE)</f>
        <v>10</v>
      </c>
      <c r="V25" s="335">
        <f>VLOOKUP($B25,'[8]L&amp;R Bal - Electrification'!$W$8:$AV$34,'[8]PortfolioBuilds Summary by year'!V$1,FALSE)</f>
        <v>8</v>
      </c>
      <c r="W25" s="335">
        <f>VLOOKUP($B25,'[8]L&amp;R Bal - Electrification'!$W$8:$AV$34,'[8]PortfolioBuilds Summary by year'!W$1,FALSE)</f>
        <v>9</v>
      </c>
      <c r="X25" s="335">
        <f>VLOOKUP($B25,'[8]L&amp;R Bal - Electrification'!$W$8:$AV$34,'[8]PortfolioBuilds Summary by year'!X$1,FALSE)</f>
        <v>28</v>
      </c>
      <c r="Y25" s="335">
        <f>VLOOKUP($B25,'[8]L&amp;R Bal - Electrification'!$W$8:$AV$34,'[8]PortfolioBuilds Summary by year'!Y$1,FALSE)</f>
        <v>258</v>
      </c>
      <c r="Z25" s="335">
        <f>VLOOKUP($B25,'[8]L&amp;R Bal - Electrification'!$W$8:$AV$34,'[8]PortfolioBuilds Summary by year'!Z$1,FALSE)</f>
        <v>544.48995582210478</v>
      </c>
      <c r="AA25" s="335">
        <f>VLOOKUP($B25,'[8]L&amp;R Bal - Electrification'!$W$8:$AV$34,'[8]PortfolioBuilds Summary by year'!AA$1,FALSE)</f>
        <v>114.32595661564891</v>
      </c>
      <c r="AB25" s="419"/>
      <c r="AC25" t="str">
        <f t="shared" si="0"/>
        <v>Electrification Scenario</v>
      </c>
    </row>
    <row r="26" spans="1:38" ht="15" customHeight="1" x14ac:dyDescent="0.25">
      <c r="A26" s="342" t="s">
        <v>92</v>
      </c>
      <c r="B26" s="343" t="s">
        <v>30</v>
      </c>
      <c r="C26" s="335">
        <f>-VLOOKUP($B26,'[8]L&amp;R Bal - A Ceiling Price'!$W$8:$AV$34,'[8]PortfolioBuilds Summary by year'!C$1,FALSE)</f>
        <v>-117.233</v>
      </c>
      <c r="D26" s="335">
        <f>VLOOKUP($B26,'[8]L&amp;R Bal - A Ceiling Price'!$W$8:$AV$34,'[8]PortfolioBuilds Summary by year'!D$1,FALSE)</f>
        <v>0</v>
      </c>
      <c r="E26" s="335">
        <f>VLOOKUP($B26,'[8]L&amp;R Bal - A Ceiling Price'!$W$8:$AV$34,'[8]PortfolioBuilds Summary by year'!E$1,FALSE)</f>
        <v>3.484931506849315</v>
      </c>
      <c r="F26" s="335">
        <f>VLOOKUP($B26,'[8]L&amp;R Bal - A Ceiling Price'!$W$8:$AV$34,'[8]PortfolioBuilds Summary by year'!F$1,FALSE)</f>
        <v>0</v>
      </c>
      <c r="G26" s="335">
        <f>VLOOKUP($B26,'[8]L&amp;R Bal - A Ceiling Price'!$W$8:$AV$34,'[8]PortfolioBuilds Summary by year'!G$1,FALSE)</f>
        <v>0</v>
      </c>
      <c r="H26" s="335">
        <f>VLOOKUP($B26,'[8]L&amp;R Bal - A Ceiling Price'!$W$8:$AV$34,'[8]PortfolioBuilds Summary by year'!H$1,FALSE)</f>
        <v>4.1095890410958908</v>
      </c>
      <c r="I26" s="335">
        <f>VLOOKUP($B26,'[8]L&amp;R Bal - A Ceiling Price'!$W$8:$AV$34,'[8]PortfolioBuilds Summary by year'!I$1,FALSE)</f>
        <v>0</v>
      </c>
      <c r="J26" s="335">
        <f>VLOOKUP($B26,'[8]L&amp;R Bal - A Ceiling Price'!$W$8:$AV$34,'[8]PortfolioBuilds Summary by year'!J$1,FALSE)</f>
        <v>1.6438356164383561</v>
      </c>
      <c r="K26" s="335">
        <f>VLOOKUP($B26,'[8]L&amp;R Bal - A Ceiling Price'!$W$8:$AV$34,'[8]PortfolioBuilds Summary by year'!K$1,FALSE)</f>
        <v>4.74</v>
      </c>
      <c r="L26" s="335">
        <f>VLOOKUP($B26,'[8]L&amp;R Bal - A Ceiling Price'!$W$8:$AV$34,'[8]PortfolioBuilds Summary by year'!L$1,FALSE)</f>
        <v>4.74</v>
      </c>
      <c r="M26" s="335">
        <f>VLOOKUP($B26,'[8]L&amp;R Bal - A Ceiling Price'!$W$8:$AV$34,'[8]PortfolioBuilds Summary by year'!M$1,FALSE)</f>
        <v>4.74</v>
      </c>
      <c r="N26" s="335">
        <f>VLOOKUP($B26,'[8]L&amp;R Bal - A Ceiling Price'!$W$8:$AV$34,'[8]PortfolioBuilds Summary by year'!N$1,FALSE)</f>
        <v>14.22</v>
      </c>
      <c r="O26" s="335">
        <f>VLOOKUP($B26,'[8]L&amp;R Bal - A Ceiling Price'!$W$8:$AV$34,'[8]PortfolioBuilds Summary by year'!O$1,FALSE)</f>
        <v>30</v>
      </c>
      <c r="P26" s="335">
        <f>VLOOKUP($B26,'[8]L&amp;R Bal - A Ceiling Price'!$W$8:$AV$34,'[8]PortfolioBuilds Summary by year'!P$1,FALSE)</f>
        <v>15</v>
      </c>
      <c r="Q26" s="335">
        <f>VLOOKUP($B26,'[8]L&amp;R Bal - A Ceiling Price'!$W$8:$AV$34,'[8]PortfolioBuilds Summary by year'!Q$1,FALSE)</f>
        <v>0</v>
      </c>
      <c r="R26" s="335">
        <f>VLOOKUP($B26,'[8]L&amp;R Bal - A Ceiling Price'!$W$8:$AV$34,'[8]PortfolioBuilds Summary by year'!R$1,FALSE)</f>
        <v>44</v>
      </c>
      <c r="S26" s="335">
        <f>VLOOKUP($B26,'[8]L&amp;R Bal - A Ceiling Price'!$W$8:$AV$34,'[8]PortfolioBuilds Summary by year'!S$1,FALSE)</f>
        <v>9.2200000000000006</v>
      </c>
      <c r="T26" s="335">
        <f>VLOOKUP($B26,'[8]L&amp;R Bal - A Ceiling Price'!$W$8:$AV$34,'[8]PortfolioBuilds Summary by year'!T$1,FALSE)</f>
        <v>0</v>
      </c>
      <c r="U26" s="335">
        <f>VLOOKUP($B26,'[8]L&amp;R Bal - A Ceiling Price'!$W$8:$AV$34,'[8]PortfolioBuilds Summary by year'!U$1,FALSE)</f>
        <v>0</v>
      </c>
      <c r="V26" s="335">
        <f>VLOOKUP($B26,'[8]L&amp;R Bal - A Ceiling Price'!$W$8:$AV$34,'[8]PortfolioBuilds Summary by year'!V$1,FALSE)</f>
        <v>0</v>
      </c>
      <c r="W26" s="335">
        <f>VLOOKUP($B26,'[8]L&amp;R Bal - A Ceiling Price'!$W$8:$AV$34,'[8]PortfolioBuilds Summary by year'!W$1,FALSE)</f>
        <v>0</v>
      </c>
      <c r="X26" s="335">
        <f>VLOOKUP($B26,'[8]L&amp;R Bal - A Ceiling Price'!$W$8:$AV$34,'[8]PortfolioBuilds Summary by year'!X$1,FALSE)</f>
        <v>75.78</v>
      </c>
      <c r="Y26" s="335">
        <f>VLOOKUP($B26,'[8]L&amp;R Bal - A Ceiling Price'!$W$8:$AV$34,'[8]PortfolioBuilds Summary by year'!Y$1,FALSE)</f>
        <v>129</v>
      </c>
      <c r="Z26" s="335">
        <f>VLOOKUP($B26,'[8]L&amp;R Bal - A Ceiling Price'!$W$8:$AV$34,'[8]PortfolioBuilds Summary by year'!Z$1,FALSE)</f>
        <v>0</v>
      </c>
      <c r="AA26" s="335">
        <f>VLOOKUP($B26,'[8]L&amp;R Bal - A Ceiling Price'!$W$8:$AV$34,'[8]PortfolioBuilds Summary by year'!AA$1,FALSE)</f>
        <v>138.02537389445385</v>
      </c>
      <c r="AB26" s="419"/>
      <c r="AC26" t="str">
        <f t="shared" si="0"/>
        <v>Sensitivity A: Ceiling Price</v>
      </c>
    </row>
    <row r="27" spans="1:38" ht="15" customHeight="1" x14ac:dyDescent="0.25">
      <c r="A27" s="342" t="s">
        <v>91</v>
      </c>
      <c r="B27" s="343" t="s">
        <v>30</v>
      </c>
      <c r="C27" s="335">
        <f>-VLOOKUP($B27,'[8]L&amp;R Bal - B Floor Price'!$W$8:$AV$34,'[8]PortfolioBuilds Summary by year'!C$1,FALSE)</f>
        <v>-86.233000000000004</v>
      </c>
      <c r="D27" s="335">
        <f>VLOOKUP($B27,'[8]L&amp;R Bal - B Floor Price'!$W$8:$AV$34,'[8]PortfolioBuilds Summary by year'!D$1,FALSE)</f>
        <v>0</v>
      </c>
      <c r="E27" s="335">
        <f>VLOOKUP($B27,'[8]L&amp;R Bal - B Floor Price'!$W$8:$AV$34,'[8]PortfolioBuilds Summary by year'!E$1,FALSE)</f>
        <v>0</v>
      </c>
      <c r="F27" s="335">
        <f>VLOOKUP($B27,'[8]L&amp;R Bal - B Floor Price'!$W$8:$AV$34,'[8]PortfolioBuilds Summary by year'!F$1,FALSE)</f>
        <v>0</v>
      </c>
      <c r="G27" s="335">
        <f>VLOOKUP($B27,'[8]L&amp;R Bal - B Floor Price'!$W$8:$AV$34,'[8]PortfolioBuilds Summary by year'!G$1,FALSE)</f>
        <v>0</v>
      </c>
      <c r="H27" s="335">
        <f>VLOOKUP($B27,'[8]L&amp;R Bal - B Floor Price'!$W$8:$AV$34,'[8]PortfolioBuilds Summary by year'!H$1,FALSE)</f>
        <v>0</v>
      </c>
      <c r="I27" s="335">
        <f>VLOOKUP($B27,'[8]L&amp;R Bal - B Floor Price'!$W$8:$AV$34,'[8]PortfolioBuilds Summary by year'!I$1,FALSE)</f>
        <v>0</v>
      </c>
      <c r="J27" s="335">
        <f>VLOOKUP($B27,'[8]L&amp;R Bal - B Floor Price'!$W$8:$AV$34,'[8]PortfolioBuilds Summary by year'!J$1,FALSE)</f>
        <v>0</v>
      </c>
      <c r="K27" s="335">
        <f>VLOOKUP($B27,'[8]L&amp;R Bal - B Floor Price'!$W$8:$AV$34,'[8]PortfolioBuilds Summary by year'!K$1,FALSE)</f>
        <v>4.74</v>
      </c>
      <c r="L27" s="335">
        <f>VLOOKUP($B27,'[8]L&amp;R Bal - B Floor Price'!$W$8:$AV$34,'[8]PortfolioBuilds Summary by year'!L$1,FALSE)</f>
        <v>4.74</v>
      </c>
      <c r="M27" s="335">
        <f>VLOOKUP($B27,'[8]L&amp;R Bal - B Floor Price'!$W$8:$AV$34,'[8]PortfolioBuilds Summary by year'!M$1,FALSE)</f>
        <v>4.74</v>
      </c>
      <c r="N27" s="335">
        <f>VLOOKUP($B27,'[8]L&amp;R Bal - B Floor Price'!$W$8:$AV$34,'[8]PortfolioBuilds Summary by year'!N$1,FALSE)</f>
        <v>14.22</v>
      </c>
      <c r="O27" s="335">
        <f>VLOOKUP($B27,'[8]L&amp;R Bal - B Floor Price'!$W$8:$AV$34,'[8]PortfolioBuilds Summary by year'!O$1,FALSE)</f>
        <v>30</v>
      </c>
      <c r="P27" s="335">
        <f>VLOOKUP($B27,'[8]L&amp;R Bal - B Floor Price'!$W$8:$AV$34,'[8]PortfolioBuilds Summary by year'!P$1,FALSE)</f>
        <v>15</v>
      </c>
      <c r="Q27" s="335">
        <f>VLOOKUP($B27,'[8]L&amp;R Bal - B Floor Price'!$W$8:$AV$34,'[8]PortfolioBuilds Summary by year'!Q$1,FALSE)</f>
        <v>0</v>
      </c>
      <c r="R27" s="335">
        <f>VLOOKUP($B27,'[8]L&amp;R Bal - B Floor Price'!$W$8:$AV$34,'[8]PortfolioBuilds Summary by year'!R$1,FALSE)</f>
        <v>22</v>
      </c>
      <c r="S27" s="335">
        <f>VLOOKUP($B27,'[8]L&amp;R Bal - B Floor Price'!$W$8:$AV$34,'[8]PortfolioBuilds Summary by year'!S$1,FALSE)</f>
        <v>9.2200000000000006</v>
      </c>
      <c r="T27" s="335">
        <f>VLOOKUP($B27,'[8]L&amp;R Bal - B Floor Price'!$W$8:$AV$34,'[8]PortfolioBuilds Summary by year'!T$1,FALSE)</f>
        <v>0</v>
      </c>
      <c r="U27" s="335">
        <f>VLOOKUP($B27,'[8]L&amp;R Bal - B Floor Price'!$W$8:$AV$34,'[8]PortfolioBuilds Summary by year'!U$1,FALSE)</f>
        <v>10</v>
      </c>
      <c r="V27" s="335">
        <f>VLOOKUP($B27,'[8]L&amp;R Bal - B Floor Price'!$W$8:$AV$34,'[8]PortfolioBuilds Summary by year'!V$1,FALSE)</f>
        <v>43</v>
      </c>
      <c r="W27" s="335">
        <f>VLOOKUP($B27,'[8]L&amp;R Bal - B Floor Price'!$W$8:$AV$34,'[8]PortfolioBuilds Summary by year'!W$1,FALSE)</f>
        <v>0</v>
      </c>
      <c r="X27" s="335">
        <f>VLOOKUP($B27,'[8]L&amp;R Bal - B Floor Price'!$W$8:$AV$34,'[8]PortfolioBuilds Summary by year'!X$1,FALSE)</f>
        <v>75.78</v>
      </c>
      <c r="Y27" s="335">
        <f>VLOOKUP($B27,'[8]L&amp;R Bal - B Floor Price'!$W$8:$AV$34,'[8]PortfolioBuilds Summary by year'!Y$1,FALSE)</f>
        <v>160</v>
      </c>
      <c r="Z27" s="335">
        <f>VLOOKUP($B27,'[8]L&amp;R Bal - B Floor Price'!$W$8:$AV$34,'[8]PortfolioBuilds Summary by year'!Z$1,FALSE)</f>
        <v>0</v>
      </c>
      <c r="AA27" s="335">
        <f>VLOOKUP($B27,'[8]L&amp;R Bal - B Floor Price'!$W$8:$AV$34,'[8]PortfolioBuilds Summary by year'!AA$1,FALSE)</f>
        <v>133.69039643564412</v>
      </c>
      <c r="AB27" s="419"/>
      <c r="AC27" t="str">
        <f t="shared" si="0"/>
        <v>Sensitivity B: Floor Price</v>
      </c>
    </row>
    <row r="28" spans="1:38" ht="15" customHeight="1" x14ac:dyDescent="0.25">
      <c r="A28" s="342" t="s">
        <v>126</v>
      </c>
      <c r="B28" s="343" t="s">
        <v>30</v>
      </c>
      <c r="C28" s="335">
        <f>-VLOOKUP($B28,'[8]L&amp;R Bal - C Limited Emissions'!$X$8:$AW$34,'[8]PortfolioBuilds Summary by year'!C$1,FALSE)</f>
        <v>-101.60000000000002</v>
      </c>
      <c r="D28" s="335">
        <f>VLOOKUP($B28,'[8]L&amp;R Bal - C Limited Emissions'!$X$8:$AW$34,'[8]PortfolioBuilds Summary by year'!D$1,FALSE)</f>
        <v>3.3972602739726026</v>
      </c>
      <c r="E28" s="335">
        <f>VLOOKUP($B28,'[8]L&amp;R Bal - C Limited Emissions'!$X$8:$AW$34,'[8]PortfolioBuilds Summary by year'!E$1,FALSE)</f>
        <v>3.484931506849315</v>
      </c>
      <c r="F28" s="335">
        <f>VLOOKUP($B28,'[8]L&amp;R Bal - C Limited Emissions'!$X$8:$AW$34,'[8]PortfolioBuilds Summary by year'!F$1,FALSE)</f>
        <v>0</v>
      </c>
      <c r="G28" s="335">
        <f>VLOOKUP($B28,'[8]L&amp;R Bal - C Limited Emissions'!$X$8:$AW$34,'[8]PortfolioBuilds Summary by year'!G$1,FALSE)</f>
        <v>0</v>
      </c>
      <c r="H28" s="335">
        <f>VLOOKUP($B28,'[8]L&amp;R Bal - C Limited Emissions'!$X$8:$AW$34,'[8]PortfolioBuilds Summary by year'!H$1,FALSE)</f>
        <v>4.1095890410958908</v>
      </c>
      <c r="I28" s="335">
        <f>VLOOKUP($B28,'[8]L&amp;R Bal - C Limited Emissions'!$X$8:$AW$34,'[8]PortfolioBuilds Summary by year'!I$1,FALSE)</f>
        <v>0</v>
      </c>
      <c r="J28" s="335">
        <f>VLOOKUP($B28,'[8]L&amp;R Bal - C Limited Emissions'!$X$8:$AW$34,'[8]PortfolioBuilds Summary by year'!J$1,FALSE)</f>
        <v>1.6438356164383561</v>
      </c>
      <c r="K28" s="335">
        <f>VLOOKUP($B28,'[8]L&amp;R Bal - C Limited Emissions'!$X$8:$AW$34,'[8]PortfolioBuilds Summary by year'!K$1,FALSE)</f>
        <v>4.74</v>
      </c>
      <c r="L28" s="335">
        <f>VLOOKUP($B28,'[8]L&amp;R Bal - C Limited Emissions'!$X$8:$AW$34,'[8]PortfolioBuilds Summary by year'!L$1,FALSE)</f>
        <v>4.74</v>
      </c>
      <c r="M28" s="335">
        <f>VLOOKUP($B28,'[8]L&amp;R Bal - C Limited Emissions'!$X$8:$AW$34,'[8]PortfolioBuilds Summary by year'!M$1,FALSE)</f>
        <v>4.74</v>
      </c>
      <c r="N28" s="335">
        <f>VLOOKUP($B28,'[8]L&amp;R Bal - C Limited Emissions'!$X$8:$AW$34,'[8]PortfolioBuilds Summary by year'!N$1,FALSE)</f>
        <v>14.22</v>
      </c>
      <c r="O28" s="335">
        <f>VLOOKUP($B28,'[8]L&amp;R Bal - C Limited Emissions'!$X$8:$AW$34,'[8]PortfolioBuilds Summary by year'!O$1,FALSE)</f>
        <v>30</v>
      </c>
      <c r="P28" s="335">
        <f>VLOOKUP($B28,'[8]L&amp;R Bal - C Limited Emissions'!$X$8:$AW$34,'[8]PortfolioBuilds Summary by year'!P$1,FALSE)</f>
        <v>0</v>
      </c>
      <c r="Q28" s="335">
        <f>VLOOKUP($B28,'[8]L&amp;R Bal - C Limited Emissions'!$X$8:$AW$34,'[8]PortfolioBuilds Summary by year'!Q$1,FALSE)</f>
        <v>0</v>
      </c>
      <c r="R28" s="335">
        <f>VLOOKUP($B28,'[8]L&amp;R Bal - C Limited Emissions'!$X$8:$AW$34,'[8]PortfolioBuilds Summary by year'!R$1,FALSE)</f>
        <v>0</v>
      </c>
      <c r="S28" s="335">
        <f>VLOOKUP($B28,'[8]L&amp;R Bal - C Limited Emissions'!$X$8:$AW$34,'[8]PortfolioBuilds Summary by year'!S$1,FALSE)</f>
        <v>0</v>
      </c>
      <c r="T28" s="335">
        <f>VLOOKUP($B28,'[8]L&amp;R Bal - C Limited Emissions'!$X$8:$AW$34,'[8]PortfolioBuilds Summary by year'!T$1,FALSE)</f>
        <v>260</v>
      </c>
      <c r="U28" s="335">
        <f>VLOOKUP($B28,'[8]L&amp;R Bal - C Limited Emissions'!$X$8:$AW$34,'[8]PortfolioBuilds Summary by year'!U$1,FALSE)</f>
        <v>13</v>
      </c>
      <c r="V28" s="335">
        <f>VLOOKUP($B28,'[8]L&amp;R Bal - C Limited Emissions'!$X$8:$AW$34,'[8]PortfolioBuilds Summary by year'!V$1,FALSE)</f>
        <v>8</v>
      </c>
      <c r="W28" s="335">
        <f>VLOOKUP($B28,'[8]L&amp;R Bal - C Limited Emissions'!$X$8:$AW$34,'[8]PortfolioBuilds Summary by year'!W$1,FALSE)</f>
        <v>141</v>
      </c>
      <c r="X28" s="335">
        <f>VLOOKUP($B28,'[8]L&amp;R Bal - C Limited Emissions'!$X$8:$AW$34,'[8]PortfolioBuilds Summary by year'!X$1,FALSE)</f>
        <v>0</v>
      </c>
      <c r="Y28" s="335">
        <f>VLOOKUP($B28,'[8]L&amp;R Bal - C Limited Emissions'!$X$8:$AW$34,'[8]PortfolioBuilds Summary by year'!Y$1,FALSE)</f>
        <v>422</v>
      </c>
      <c r="Z28" s="335">
        <f>VLOOKUP($B28,'[8]L&amp;R Bal - C Limited Emissions'!$X$8:$AW$34,'[8]PortfolioBuilds Summary by year'!Z$1,FALSE)</f>
        <v>0</v>
      </c>
      <c r="AA28" s="335">
        <f>VLOOKUP($B28,'[8]L&amp;R Bal - C Limited Emissions'!$X$8:$AW$34,'[8]PortfolioBuilds Summary by year'!AA$1,FALSE)</f>
        <v>192.8499480777667</v>
      </c>
      <c r="AB28" s="419"/>
      <c r="AC28" t="str">
        <f t="shared" si="0"/>
        <v>Sensitivity C: Limited Emissions</v>
      </c>
    </row>
    <row r="29" spans="1:38" ht="15" customHeight="1" x14ac:dyDescent="0.25">
      <c r="A29" s="342" t="s">
        <v>124</v>
      </c>
      <c r="B29" s="343" t="s">
        <v>30</v>
      </c>
      <c r="C29" s="335">
        <f>-VLOOKUP($B29,'[8]L&amp;R Bal - D RNG NA'!$W$8:$AV$34,'[8]PortfolioBuilds Summary by year'!C$1,FALSE)</f>
        <v>-117.733</v>
      </c>
      <c r="D29" s="335">
        <f>VLOOKUP($B29,'[8]L&amp;R Bal - D RNG NA'!$W$8:$AV$34,'[8]PortfolioBuilds Summary by year'!D$1,FALSE)</f>
        <v>0</v>
      </c>
      <c r="E29" s="335">
        <f>VLOOKUP($B29,'[8]L&amp;R Bal - D RNG NA'!$W$8:$AV$34,'[8]PortfolioBuilds Summary by year'!E$1,FALSE)</f>
        <v>0</v>
      </c>
      <c r="F29" s="335">
        <f>VLOOKUP($B29,'[8]L&amp;R Bal - D RNG NA'!$W$8:$AV$34,'[8]PortfolioBuilds Summary by year'!F$1,FALSE)</f>
        <v>8.2191780821917817</v>
      </c>
      <c r="G29" s="335">
        <f>VLOOKUP($B29,'[8]L&amp;R Bal - D RNG NA'!$W$8:$AV$34,'[8]PortfolioBuilds Summary by year'!G$1,FALSE)</f>
        <v>0</v>
      </c>
      <c r="H29" s="335">
        <f>VLOOKUP($B29,'[8]L&amp;R Bal - D RNG NA'!$W$8:$AV$34,'[8]PortfolioBuilds Summary by year'!H$1,FALSE)</f>
        <v>0</v>
      </c>
      <c r="I29" s="335">
        <f>VLOOKUP($B29,'[8]L&amp;R Bal - D RNG NA'!$W$8:$AV$34,'[8]PortfolioBuilds Summary by year'!I$1,FALSE)</f>
        <v>21.917808219178081</v>
      </c>
      <c r="J29" s="335">
        <f>VLOOKUP($B29,'[8]L&amp;R Bal - D RNG NA'!$W$8:$AV$34,'[8]PortfolioBuilds Summary by year'!J$1,FALSE)</f>
        <v>1.6438356164383561</v>
      </c>
      <c r="K29" s="335">
        <f>VLOOKUP($B29,'[8]L&amp;R Bal - D RNG NA'!$W$8:$AV$34,'[8]PortfolioBuilds Summary by year'!K$1,FALSE)</f>
        <v>4.74</v>
      </c>
      <c r="L29" s="335">
        <f>VLOOKUP($B29,'[8]L&amp;R Bal - D RNG NA'!$W$8:$AV$34,'[8]PortfolioBuilds Summary by year'!L$1,FALSE)</f>
        <v>4.74</v>
      </c>
      <c r="M29" s="335">
        <f>VLOOKUP($B29,'[8]L&amp;R Bal - D RNG NA'!$W$8:$AV$34,'[8]PortfolioBuilds Summary by year'!M$1,FALSE)</f>
        <v>4.74</v>
      </c>
      <c r="N29" s="335">
        <f>VLOOKUP($B29,'[8]L&amp;R Bal - D RNG NA'!$W$8:$AV$34,'[8]PortfolioBuilds Summary by year'!N$1,FALSE)</f>
        <v>14.22</v>
      </c>
      <c r="O29" s="335">
        <f>VLOOKUP($B29,'[8]L&amp;R Bal - D RNG NA'!$W$8:$AV$34,'[8]PortfolioBuilds Summary by year'!O$1,FALSE)</f>
        <v>30</v>
      </c>
      <c r="P29" s="335">
        <f>VLOOKUP($B29,'[8]L&amp;R Bal - D RNG NA'!$W$8:$AV$34,'[8]PortfolioBuilds Summary by year'!P$1,FALSE)</f>
        <v>15</v>
      </c>
      <c r="Q29" s="335">
        <f>VLOOKUP($B29,'[8]L&amp;R Bal - D RNG NA'!$W$8:$AV$34,'[8]PortfolioBuilds Summary by year'!Q$1,FALSE)</f>
        <v>0</v>
      </c>
      <c r="R29" s="335">
        <f>VLOOKUP($B29,'[8]L&amp;R Bal - D RNG NA'!$W$8:$AV$34,'[8]PortfolioBuilds Summary by year'!R$1,FALSE)</f>
        <v>43.5</v>
      </c>
      <c r="S29" s="335">
        <f>VLOOKUP($B29,'[8]L&amp;R Bal - D RNG NA'!$W$8:$AV$34,'[8]PortfolioBuilds Summary by year'!S$1,FALSE)</f>
        <v>9.2200000000000006</v>
      </c>
      <c r="T29" s="335">
        <f>VLOOKUP($B29,'[8]L&amp;R Bal - D RNG NA'!$W$8:$AV$34,'[8]PortfolioBuilds Summary by year'!T$1,FALSE)</f>
        <v>0</v>
      </c>
      <c r="U29" s="335">
        <f>VLOOKUP($B29,'[8]L&amp;R Bal - D RNG NA'!$W$8:$AV$34,'[8]PortfolioBuilds Summary by year'!U$1,FALSE)</f>
        <v>0</v>
      </c>
      <c r="V29" s="335">
        <f>VLOOKUP($B29,'[8]L&amp;R Bal - D RNG NA'!$W$8:$AV$34,'[8]PortfolioBuilds Summary by year'!V$1,FALSE)</f>
        <v>0</v>
      </c>
      <c r="W29" s="335">
        <f>VLOOKUP($B29,'[8]L&amp;R Bal - D RNG NA'!$W$8:$AV$34,'[8]PortfolioBuilds Summary by year'!W$1,FALSE)</f>
        <v>0</v>
      </c>
      <c r="X29" s="335">
        <f>VLOOKUP($B29,'[8]L&amp;R Bal - D RNG NA'!$W$8:$AV$34,'[8]PortfolioBuilds Summary by year'!X$1,FALSE)</f>
        <v>75.78</v>
      </c>
      <c r="Y29" s="335">
        <f>VLOOKUP($B29,'[8]L&amp;R Bal - D RNG NA'!$W$8:$AV$34,'[8]PortfolioBuilds Summary by year'!Y$1,FALSE)</f>
        <v>128.5</v>
      </c>
      <c r="Z29" s="335">
        <f>VLOOKUP($B29,'[8]L&amp;R Bal - D RNG NA'!$W$8:$AV$34,'[8]PortfolioBuilds Summary by year'!Z$1,FALSE)</f>
        <v>0</v>
      </c>
      <c r="AA29" s="335">
        <f>VLOOKUP($B29,'[8]L&amp;R Bal - D RNG NA'!$W$8:$AV$34,'[8]PortfolioBuilds Summary by year'!AA$1,FALSE)</f>
        <v>143.70668103484974</v>
      </c>
      <c r="AB29" s="419"/>
      <c r="AC29" t="str">
        <f t="shared" si="0"/>
        <v>Sensitivity D: RNG NA</v>
      </c>
    </row>
    <row r="30" spans="1:38" ht="15" customHeight="1" x14ac:dyDescent="0.25">
      <c r="A30" s="342" t="s">
        <v>151</v>
      </c>
      <c r="B30" s="343" t="s">
        <v>30</v>
      </c>
      <c r="C30" s="335">
        <f>-VLOOKUP($B30,'[8]L&amp;R Bal - E HHP Policy'!$X$8:$AW$34,'[8]PortfolioBuilds Summary by year'!C$1,FALSE)</f>
        <v>-226.60000000000002</v>
      </c>
      <c r="D30" s="335">
        <f>VLOOKUP($B30,'[8]L&amp;R Bal - E HHP Policy'!$X$8:$AW$34,'[8]PortfolioBuilds Summary by year'!D$1,FALSE)</f>
        <v>0</v>
      </c>
      <c r="E30" s="335">
        <f>VLOOKUP($B30,'[8]L&amp;R Bal - E HHP Policy'!$X$8:$AW$34,'[8]PortfolioBuilds Summary by year'!E$1,FALSE)</f>
        <v>0</v>
      </c>
      <c r="F30" s="335">
        <f>VLOOKUP($B30,'[8]L&amp;R Bal - E HHP Policy'!$X$8:$AW$34,'[8]PortfolioBuilds Summary by year'!F$1,FALSE)</f>
        <v>0</v>
      </c>
      <c r="G30" s="335">
        <f>VLOOKUP($B30,'[8]L&amp;R Bal - E HHP Policy'!$X$8:$AW$34,'[8]PortfolioBuilds Summary by year'!G$1,FALSE)</f>
        <v>0</v>
      </c>
      <c r="H30" s="335">
        <f>VLOOKUP($B30,'[8]L&amp;R Bal - E HHP Policy'!$X$8:$AW$34,'[8]PortfolioBuilds Summary by year'!H$1,FALSE)</f>
        <v>0</v>
      </c>
      <c r="I30" s="335">
        <f>VLOOKUP($B30,'[8]L&amp;R Bal - E HHP Policy'!$X$8:$AW$34,'[8]PortfolioBuilds Summary by year'!I$1,FALSE)</f>
        <v>0</v>
      </c>
      <c r="J30" s="335">
        <f>VLOOKUP($B30,'[8]L&amp;R Bal - E HHP Policy'!$X$8:$AW$34,'[8]PortfolioBuilds Summary by year'!J$1,FALSE)</f>
        <v>1.6438356164383561</v>
      </c>
      <c r="K30" s="335">
        <f>VLOOKUP($B30,'[8]L&amp;R Bal - E HHP Policy'!$X$8:$AW$34,'[8]PortfolioBuilds Summary by year'!K$1,FALSE)</f>
        <v>4.74</v>
      </c>
      <c r="L30" s="335">
        <f>VLOOKUP($B30,'[8]L&amp;R Bal - E HHP Policy'!$X$8:$AW$34,'[8]PortfolioBuilds Summary by year'!L$1,FALSE)</f>
        <v>4.74</v>
      </c>
      <c r="M30" s="335">
        <f>VLOOKUP($B30,'[8]L&amp;R Bal - E HHP Policy'!$X$8:$AW$34,'[8]PortfolioBuilds Summary by year'!M$1,FALSE)</f>
        <v>4.74</v>
      </c>
      <c r="N30" s="335">
        <f>VLOOKUP($B30,'[8]L&amp;R Bal - E HHP Policy'!$X$8:$AW$34,'[8]PortfolioBuilds Summary by year'!N$1,FALSE)</f>
        <v>14.22</v>
      </c>
      <c r="O30" s="335">
        <f>VLOOKUP($B30,'[8]L&amp;R Bal - E HHP Policy'!$X$8:$AW$34,'[8]PortfolioBuilds Summary by year'!O$1,FALSE)</f>
        <v>30</v>
      </c>
      <c r="P30" s="335">
        <f>VLOOKUP($B30,'[8]L&amp;R Bal - E HHP Policy'!$X$8:$AW$34,'[8]PortfolioBuilds Summary by year'!P$1,FALSE)</f>
        <v>15</v>
      </c>
      <c r="Q30" s="335">
        <f>VLOOKUP($B30,'[8]L&amp;R Bal - E HHP Policy'!$X$8:$AW$34,'[8]PortfolioBuilds Summary by year'!Q$1,FALSE)</f>
        <v>0</v>
      </c>
      <c r="R30" s="335">
        <f>VLOOKUP($B30,'[8]L&amp;R Bal - E HHP Policy'!$X$8:$AW$34,'[8]PortfolioBuilds Summary by year'!R$1,FALSE)</f>
        <v>0</v>
      </c>
      <c r="S30" s="335">
        <f>VLOOKUP($B30,'[8]L&amp;R Bal - E HHP Policy'!$X$8:$AW$34,'[8]PortfolioBuilds Summary by year'!S$1,FALSE)</f>
        <v>0</v>
      </c>
      <c r="T30" s="335">
        <f>VLOOKUP($B30,'[8]L&amp;R Bal - E HHP Policy'!$X$8:$AW$34,'[8]PortfolioBuilds Summary by year'!T$1,FALSE)</f>
        <v>221</v>
      </c>
      <c r="U30" s="335">
        <f>VLOOKUP($B30,'[8]L&amp;R Bal - E HHP Policy'!$X$8:$AW$34,'[8]PortfolioBuilds Summary by year'!U$1,FALSE)</f>
        <v>0</v>
      </c>
      <c r="V30" s="335">
        <f>VLOOKUP($B30,'[8]L&amp;R Bal - E HHP Policy'!$X$8:$AW$34,'[8]PortfolioBuilds Summary by year'!V$1,FALSE)</f>
        <v>0</v>
      </c>
      <c r="W30" s="335">
        <f>VLOOKUP($B30,'[8]L&amp;R Bal - E HHP Policy'!$X$8:$AW$34,'[8]PortfolioBuilds Summary by year'!W$1,FALSE)</f>
        <v>0</v>
      </c>
      <c r="X30" s="335">
        <f>VLOOKUP($B30,'[8]L&amp;R Bal - E HHP Policy'!$X$8:$AW$34,'[8]PortfolioBuilds Summary by year'!X$1,FALSE)</f>
        <v>76</v>
      </c>
      <c r="Y30" s="335">
        <f>VLOOKUP($B30,'[8]L&amp;R Bal - E HHP Policy'!$X$8:$AW$34,'[8]PortfolioBuilds Summary by year'!Y$1,FALSE)</f>
        <v>297</v>
      </c>
      <c r="Z30" s="335">
        <f>VLOOKUP($B30,'[8]L&amp;R Bal - E HHP Policy'!$X$8:$AW$34,'[8]PortfolioBuilds Summary by year'!Z$1,FALSE)</f>
        <v>160.52092763358394</v>
      </c>
      <c r="AA30" s="335">
        <f>VLOOKUP($B30,'[8]L&amp;R Bal - E HHP Policy'!$X$8:$AW$34,'[8]PortfolioBuilds Summary by year'!AA$1,FALSE)</f>
        <v>78.758503796137163</v>
      </c>
      <c r="AB30" s="419"/>
      <c r="AC30" t="str">
        <f t="shared" si="0"/>
        <v>Sensitivity E: HHP Policy</v>
      </c>
    </row>
    <row r="31" spans="1:38" ht="15" customHeight="1" x14ac:dyDescent="0.25">
      <c r="A31" s="342" t="s">
        <v>179</v>
      </c>
      <c r="B31" s="343" t="s">
        <v>30</v>
      </c>
      <c r="C31" s="335">
        <f>-VLOOKUP($B31,'[8]L&amp;R Bal - F Zero Growth'!$W$8:$AV$34,'[8]PortfolioBuilds Summary by year'!C$1,FALSE)</f>
        <v>-195.233</v>
      </c>
      <c r="D31" s="335">
        <f>VLOOKUP($B31,'[8]L&amp;R Bal - F Zero Growth'!$W$8:$AV$34,'[8]PortfolioBuilds Summary by year'!D$1,FALSE)</f>
        <v>0</v>
      </c>
      <c r="E31" s="335">
        <f>VLOOKUP($B31,'[8]L&amp;R Bal - F Zero Growth'!$W$8:$AV$34,'[8]PortfolioBuilds Summary by year'!E$1,FALSE)</f>
        <v>0</v>
      </c>
      <c r="F31" s="335">
        <f>VLOOKUP($B31,'[8]L&amp;R Bal - F Zero Growth'!$W$8:$AV$34,'[8]PortfolioBuilds Summary by year'!F$1,FALSE)</f>
        <v>0</v>
      </c>
      <c r="G31" s="335">
        <f>VLOOKUP($B31,'[8]L&amp;R Bal - F Zero Growth'!$W$8:$AV$34,'[8]PortfolioBuilds Summary by year'!G$1,FALSE)</f>
        <v>0</v>
      </c>
      <c r="H31" s="335">
        <f>VLOOKUP($B31,'[8]L&amp;R Bal - F Zero Growth'!$W$8:$AV$34,'[8]PortfolioBuilds Summary by year'!H$1,FALSE)</f>
        <v>0</v>
      </c>
      <c r="I31" s="335">
        <f>VLOOKUP($B31,'[8]L&amp;R Bal - F Zero Growth'!$W$8:$AV$34,'[8]PortfolioBuilds Summary by year'!I$1,FALSE)</f>
        <v>0</v>
      </c>
      <c r="J31" s="335">
        <f>VLOOKUP($B31,'[8]L&amp;R Bal - F Zero Growth'!$W$8:$AV$34,'[8]PortfolioBuilds Summary by year'!J$1,FALSE)</f>
        <v>1.6438356164383561</v>
      </c>
      <c r="K31" s="335">
        <f>VLOOKUP($B31,'[8]L&amp;R Bal - F Zero Growth'!$W$8:$AV$34,'[8]PortfolioBuilds Summary by year'!K$1,FALSE)</f>
        <v>4.74</v>
      </c>
      <c r="L31" s="335">
        <f>VLOOKUP($B31,'[8]L&amp;R Bal - F Zero Growth'!$W$8:$AV$34,'[8]PortfolioBuilds Summary by year'!L$1,FALSE)</f>
        <v>4.74</v>
      </c>
      <c r="M31" s="335">
        <f>VLOOKUP($B31,'[8]L&amp;R Bal - F Zero Growth'!$W$8:$AV$34,'[8]PortfolioBuilds Summary by year'!M$1,FALSE)</f>
        <v>4.74</v>
      </c>
      <c r="N31" s="335">
        <f>VLOOKUP($B31,'[8]L&amp;R Bal - F Zero Growth'!$W$8:$AV$34,'[8]PortfolioBuilds Summary by year'!N$1,FALSE)</f>
        <v>14.22</v>
      </c>
      <c r="O31" s="335">
        <f>VLOOKUP($B31,'[8]L&amp;R Bal - F Zero Growth'!$W$8:$AV$34,'[8]PortfolioBuilds Summary by year'!O$1,FALSE)</f>
        <v>30</v>
      </c>
      <c r="P31" s="335">
        <f>VLOOKUP($B31,'[8]L&amp;R Bal - F Zero Growth'!$W$8:$AV$34,'[8]PortfolioBuilds Summary by year'!P$1,FALSE)</f>
        <v>15</v>
      </c>
      <c r="Q31" s="335">
        <f>VLOOKUP($B31,'[8]L&amp;R Bal - F Zero Growth'!$W$8:$AV$34,'[8]PortfolioBuilds Summary by year'!Q$1,FALSE)</f>
        <v>0</v>
      </c>
      <c r="R31" s="335">
        <f>VLOOKUP($B31,'[8]L&amp;R Bal - F Zero Growth'!$W$8:$AV$34,'[8]PortfolioBuilds Summary by year'!R$1,FALSE)</f>
        <v>27</v>
      </c>
      <c r="S31" s="335">
        <f>VLOOKUP($B31,'[8]L&amp;R Bal - F Zero Growth'!$W$8:$AV$34,'[8]PortfolioBuilds Summary by year'!S$1,FALSE)</f>
        <v>0</v>
      </c>
      <c r="T31" s="335">
        <f>VLOOKUP($B31,'[8]L&amp;R Bal - F Zero Growth'!$W$8:$AV$34,'[8]PortfolioBuilds Summary by year'!T$1,FALSE)</f>
        <v>0</v>
      </c>
      <c r="U31" s="335">
        <f>VLOOKUP($B31,'[8]L&amp;R Bal - F Zero Growth'!$W$8:$AV$34,'[8]PortfolioBuilds Summary by year'!U$1,FALSE)</f>
        <v>0</v>
      </c>
      <c r="V31" s="335">
        <f>VLOOKUP($B31,'[8]L&amp;R Bal - F Zero Growth'!$W$8:$AV$34,'[8]PortfolioBuilds Summary by year'!V$1,FALSE)</f>
        <v>0</v>
      </c>
      <c r="W31" s="335">
        <f>VLOOKUP($B31,'[8]L&amp;R Bal - F Zero Growth'!$W$8:$AV$34,'[8]PortfolioBuilds Summary by year'!W$1,FALSE)</f>
        <v>0</v>
      </c>
      <c r="X31" s="335">
        <f>VLOOKUP($B31,'[8]L&amp;R Bal - F Zero Growth'!$W$8:$AV$34,'[8]PortfolioBuilds Summary by year'!X$1,FALSE)</f>
        <v>24</v>
      </c>
      <c r="Y31" s="335">
        <f>VLOOKUP($B31,'[8]L&amp;R Bal - F Zero Growth'!$W$8:$AV$34,'[8]PortfolioBuilds Summary by year'!Y$1,FALSE)</f>
        <v>51</v>
      </c>
      <c r="Z31" s="335">
        <f>VLOOKUP($B31,'[8]L&amp;R Bal - F Zero Growth'!$W$8:$AV$34,'[8]PortfolioBuilds Summary by year'!Z$1,FALSE)</f>
        <v>0</v>
      </c>
      <c r="AA31" s="335">
        <f>VLOOKUP($B31,'[8]L&amp;R Bal - F Zero Growth'!$W$8:$AV$34,'[8]PortfolioBuilds Summary by year'!AA$1,FALSE)</f>
        <v>127.34179429897691</v>
      </c>
      <c r="AB31" s="419"/>
      <c r="AC31" t="str">
        <f t="shared" si="0"/>
        <v>Sensitivity F: Zero Gas Growth</v>
      </c>
    </row>
    <row r="32" spans="1:38" ht="15" customHeight="1" x14ac:dyDescent="0.25">
      <c r="A32" s="342" t="s">
        <v>180</v>
      </c>
      <c r="B32" s="343" t="s">
        <v>30</v>
      </c>
      <c r="C32" s="335">
        <f>-VLOOKUP($B32,'[8]L&amp;R Bal - Reference'!$W$8:$AV$34,'[8]PortfolioBuilds Summary by year'!C$1,FALSE)</f>
        <v>-117.733</v>
      </c>
      <c r="D32" s="335">
        <f>VLOOKUP($B32,'[8]L&amp;R Bal - Reference'!$W$8:$AV$34,'[8]PortfolioBuilds Summary by year'!D$1,FALSE)</f>
        <v>0</v>
      </c>
      <c r="E32" s="335">
        <f>VLOOKUP($B32,'[8]L&amp;R Bal - Reference'!$W$8:$AV$34,'[8]PortfolioBuilds Summary by year'!E$1,FALSE)</f>
        <v>0</v>
      </c>
      <c r="F32" s="335">
        <f>VLOOKUP($B32,'[8]L&amp;R Bal - Reference'!$W$8:$AV$34,'[8]PortfolioBuilds Summary by year'!F$1,FALSE)</f>
        <v>0</v>
      </c>
      <c r="G32" s="335">
        <f>VLOOKUP($B32,'[8]L&amp;R Bal - Reference'!$W$8:$AV$34,'[8]PortfolioBuilds Summary by year'!G$1,FALSE)</f>
        <v>0</v>
      </c>
      <c r="H32" s="335">
        <f>VLOOKUP($B32,'[8]L&amp;R Bal - Reference'!$W$8:$AV$34,'[8]PortfolioBuilds Summary by year'!H$1,FALSE)</f>
        <v>0</v>
      </c>
      <c r="I32" s="335">
        <f>VLOOKUP($B32,'[8]L&amp;R Bal - Reference'!$W$8:$AV$34,'[8]PortfolioBuilds Summary by year'!I$1,FALSE)</f>
        <v>0</v>
      </c>
      <c r="J32" s="335">
        <f>VLOOKUP($B32,'[8]L&amp;R Bal - Reference'!$W$8:$AV$34,'[8]PortfolioBuilds Summary by year'!J$1,FALSE)</f>
        <v>1.6438356164383561</v>
      </c>
      <c r="K32" s="335">
        <f>VLOOKUP($B32,'[8]L&amp;R Bal - Reference'!$W$8:$AV$34,'[8]PortfolioBuilds Summary by year'!K$1,FALSE)</f>
        <v>4.74</v>
      </c>
      <c r="L32" s="335">
        <f>VLOOKUP($B32,'[8]L&amp;R Bal - Reference'!$W$8:$AV$34,'[8]PortfolioBuilds Summary by year'!L$1,FALSE)</f>
        <v>4.74</v>
      </c>
      <c r="M32" s="335">
        <f>VLOOKUP($B32,'[8]L&amp;R Bal - Reference'!$W$8:$AV$34,'[8]PortfolioBuilds Summary by year'!M$1,FALSE)</f>
        <v>4.74</v>
      </c>
      <c r="N32" s="335">
        <f>VLOOKUP($B32,'[8]L&amp;R Bal - Reference'!$W$8:$AV$34,'[8]PortfolioBuilds Summary by year'!N$1,FALSE)</f>
        <v>14.22</v>
      </c>
      <c r="O32" s="335">
        <f>VLOOKUP($B32,'[8]L&amp;R Bal - Reference'!$W$8:$AV$34,'[8]PortfolioBuilds Summary by year'!O$1,FALSE)</f>
        <v>30</v>
      </c>
      <c r="P32" s="335">
        <f>VLOOKUP($B32,'[8]L&amp;R Bal - Reference'!$W$8:$AV$34,'[8]PortfolioBuilds Summary by year'!P$1,FALSE)</f>
        <v>15</v>
      </c>
      <c r="Q32" s="335">
        <f>VLOOKUP($B32,'[8]L&amp;R Bal - Reference'!$W$8:$AV$34,'[8]PortfolioBuilds Summary by year'!Q$1,FALSE)</f>
        <v>0</v>
      </c>
      <c r="R32" s="335">
        <f>VLOOKUP($B32,'[8]L&amp;R Bal - Reference'!$W$8:$AV$34,'[8]PortfolioBuilds Summary by year'!R$1,FALSE)</f>
        <v>43.5</v>
      </c>
      <c r="S32" s="335">
        <f>VLOOKUP($B32,'[8]L&amp;R Bal - Reference'!$W$8:$AV$34,'[8]PortfolioBuilds Summary by year'!S$1,FALSE)</f>
        <v>9.2200000000000006</v>
      </c>
      <c r="T32" s="335">
        <f>VLOOKUP($B32,'[8]L&amp;R Bal - Reference'!$W$8:$AV$34,'[8]PortfolioBuilds Summary by year'!T$1,FALSE)</f>
        <v>0</v>
      </c>
      <c r="U32" s="335">
        <f>VLOOKUP($B32,'[8]L&amp;R Bal - Reference'!$W$8:$AV$34,'[8]PortfolioBuilds Summary by year'!U$1,FALSE)</f>
        <v>0</v>
      </c>
      <c r="V32" s="335">
        <f>VLOOKUP($B32,'[8]L&amp;R Bal - Reference'!$W$8:$AV$34,'[8]PortfolioBuilds Summary by year'!V$1,FALSE)</f>
        <v>0</v>
      </c>
      <c r="W32" s="335">
        <f>VLOOKUP($B32,'[8]L&amp;R Bal - Reference'!$W$8:$AV$34,'[8]PortfolioBuilds Summary by year'!W$1,FALSE)</f>
        <v>0</v>
      </c>
      <c r="X32" s="335">
        <f>VLOOKUP($B32,'[8]L&amp;R Bal - Reference'!$W$8:$AV$34,'[8]PortfolioBuilds Summary by year'!X$1,FALSE)</f>
        <v>75.78</v>
      </c>
      <c r="Y32" s="335">
        <f>VLOOKUP($B32,'[8]L&amp;R Bal - Reference'!$W$8:$AV$34,'[8]PortfolioBuilds Summary by year'!Y$1,FALSE)</f>
        <v>128.5</v>
      </c>
      <c r="Z32" s="335">
        <f>VLOOKUP($B32,'[8]L&amp;R Bal - Reference'!$W$8:$AV$34,'[8]PortfolioBuilds Summary by year'!Z$1,FALSE)</f>
        <v>0</v>
      </c>
      <c r="AA32" s="335">
        <f>VLOOKUP($B32,'[8]L&amp;R Bal - Reference'!$W$8:$AV$34,'[8]PortfolioBuilds Summary by year'!AA$1,FALSE)</f>
        <v>143.70668103484974</v>
      </c>
      <c r="AB32" s="419"/>
      <c r="AC32" t="str">
        <f t="shared" si="0"/>
        <v>Sensitivity G: High Gas Price</v>
      </c>
    </row>
    <row r="33" spans="1:29" s="348" customFormat="1" ht="15" customHeight="1" x14ac:dyDescent="0.25">
      <c r="A33" s="345" t="s">
        <v>142</v>
      </c>
      <c r="B33" s="351" t="s">
        <v>30</v>
      </c>
      <c r="C33" s="347">
        <f>C31</f>
        <v>-195.233</v>
      </c>
      <c r="D33" s="347">
        <f t="shared" ref="D33:AA33" si="3">D31</f>
        <v>0</v>
      </c>
      <c r="E33" s="347">
        <f t="shared" si="3"/>
        <v>0</v>
      </c>
      <c r="F33" s="347">
        <f t="shared" si="3"/>
        <v>0</v>
      </c>
      <c r="G33" s="347">
        <f t="shared" si="3"/>
        <v>0</v>
      </c>
      <c r="H33" s="347">
        <f t="shared" si="3"/>
        <v>0</v>
      </c>
      <c r="I33" s="347">
        <f t="shared" si="3"/>
        <v>0</v>
      </c>
      <c r="J33" s="347">
        <f t="shared" si="3"/>
        <v>1.6438356164383561</v>
      </c>
      <c r="K33" s="347">
        <f t="shared" si="3"/>
        <v>4.74</v>
      </c>
      <c r="L33" s="347">
        <f t="shared" si="3"/>
        <v>4.74</v>
      </c>
      <c r="M33" s="347">
        <f t="shared" si="3"/>
        <v>4.74</v>
      </c>
      <c r="N33" s="347">
        <f t="shared" si="3"/>
        <v>14.22</v>
      </c>
      <c r="O33" s="347">
        <f t="shared" si="3"/>
        <v>30</v>
      </c>
      <c r="P33" s="347">
        <f t="shared" si="3"/>
        <v>15</v>
      </c>
      <c r="Q33" s="347">
        <f t="shared" si="3"/>
        <v>0</v>
      </c>
      <c r="R33" s="347">
        <f t="shared" si="3"/>
        <v>27</v>
      </c>
      <c r="S33" s="347">
        <f t="shared" si="3"/>
        <v>0</v>
      </c>
      <c r="T33" s="347">
        <f t="shared" si="3"/>
        <v>0</v>
      </c>
      <c r="U33" s="347">
        <f t="shared" si="3"/>
        <v>0</v>
      </c>
      <c r="V33" s="347">
        <f t="shared" si="3"/>
        <v>0</v>
      </c>
      <c r="W33" s="347">
        <f t="shared" si="3"/>
        <v>0</v>
      </c>
      <c r="X33" s="347">
        <f t="shared" si="3"/>
        <v>24</v>
      </c>
      <c r="Y33" s="347">
        <f t="shared" si="3"/>
        <v>51</v>
      </c>
      <c r="Z33" s="347">
        <f t="shared" si="3"/>
        <v>0</v>
      </c>
      <c r="AA33" s="347">
        <f t="shared" si="3"/>
        <v>127.34179429897691</v>
      </c>
      <c r="AB33" s="419"/>
      <c r="AC33" s="348" t="str">
        <f t="shared" si="0"/>
        <v>Preferred Portfolio</v>
      </c>
    </row>
    <row r="34" spans="1:29" ht="15" customHeight="1" x14ac:dyDescent="0.25">
      <c r="A34" s="342" t="s">
        <v>112</v>
      </c>
      <c r="B34" s="343" t="s">
        <v>42</v>
      </c>
      <c r="C34" s="335">
        <f>-VLOOKUP($B34,'[8]L&amp;R Bal - Reference'!$W$8:$AV$34,'[8]PortfolioBuilds Summary by year'!C$1,FALSE)</f>
        <v>-117.733</v>
      </c>
      <c r="D34" s="335">
        <f>VLOOKUP($B34,'[8]L&amp;R Bal - Reference'!$W$8:$AV$34,'[8]PortfolioBuilds Summary by year'!D$1,FALSE)</f>
        <v>0</v>
      </c>
      <c r="E34" s="335">
        <f>VLOOKUP($B34,'[8]L&amp;R Bal - Reference'!$W$8:$AV$34,'[8]PortfolioBuilds Summary by year'!E$1,FALSE)</f>
        <v>0</v>
      </c>
      <c r="F34" s="335">
        <f>VLOOKUP($B34,'[8]L&amp;R Bal - Reference'!$W$8:$AV$34,'[8]PortfolioBuilds Summary by year'!F$1,FALSE)</f>
        <v>0</v>
      </c>
      <c r="G34" s="335">
        <f>VLOOKUP($B34,'[8]L&amp;R Bal - Reference'!$W$8:$AV$34,'[8]PortfolioBuilds Summary by year'!G$1,FALSE)</f>
        <v>0</v>
      </c>
      <c r="H34" s="335">
        <f>VLOOKUP($B34,'[8]L&amp;R Bal - Reference'!$W$8:$AV$34,'[8]PortfolioBuilds Summary by year'!H$1,FALSE)</f>
        <v>0</v>
      </c>
      <c r="I34" s="335">
        <f>VLOOKUP($B34,'[8]L&amp;R Bal - Reference'!$W$8:$AV$34,'[8]PortfolioBuilds Summary by year'!I$1,FALSE)</f>
        <v>0</v>
      </c>
      <c r="J34" s="335">
        <f>VLOOKUP($B34,'[8]L&amp;R Bal - Reference'!$W$8:$AV$34,'[8]PortfolioBuilds Summary by year'!J$1,FALSE)</f>
        <v>2.4657534246575343</v>
      </c>
      <c r="K34" s="335">
        <f>VLOOKUP($B34,'[8]L&amp;R Bal - Reference'!$W$8:$AV$34,'[8]PortfolioBuilds Summary by year'!K$1,FALSE)</f>
        <v>4.74</v>
      </c>
      <c r="L34" s="335">
        <f>VLOOKUP($B34,'[8]L&amp;R Bal - Reference'!$W$8:$AV$34,'[8]PortfolioBuilds Summary by year'!L$1,FALSE)</f>
        <v>4.74</v>
      </c>
      <c r="M34" s="335">
        <f>VLOOKUP($B34,'[8]L&amp;R Bal - Reference'!$W$8:$AV$34,'[8]PortfolioBuilds Summary by year'!M$1,FALSE)</f>
        <v>4.74</v>
      </c>
      <c r="N34" s="335">
        <f>VLOOKUP($B34,'[8]L&amp;R Bal - Reference'!$W$8:$AV$34,'[8]PortfolioBuilds Summary by year'!N$1,FALSE)</f>
        <v>14.22</v>
      </c>
      <c r="O34" s="335">
        <f>VLOOKUP($B34,'[8]L&amp;R Bal - Reference'!$W$8:$AV$34,'[8]PortfolioBuilds Summary by year'!O$1,FALSE)</f>
        <v>30</v>
      </c>
      <c r="P34" s="335">
        <f>VLOOKUP($B34,'[8]L&amp;R Bal - Reference'!$W$8:$AV$34,'[8]PortfolioBuilds Summary by year'!P$1,FALSE)</f>
        <v>15</v>
      </c>
      <c r="Q34" s="335">
        <f>VLOOKUP($B34,'[8]L&amp;R Bal - Reference'!$W$8:$AV$34,'[8]PortfolioBuilds Summary by year'!Q$1,FALSE)</f>
        <v>0</v>
      </c>
      <c r="R34" s="335">
        <f>VLOOKUP($B34,'[8]L&amp;R Bal - Reference'!$W$8:$AV$34,'[8]PortfolioBuilds Summary by year'!R$1,FALSE)</f>
        <v>43.5</v>
      </c>
      <c r="S34" s="335">
        <f>VLOOKUP($B34,'[8]L&amp;R Bal - Reference'!$W$8:$AV$34,'[8]PortfolioBuilds Summary by year'!S$1,FALSE)</f>
        <v>9.2200000000000006</v>
      </c>
      <c r="T34" s="335">
        <f>VLOOKUP($B34,'[8]L&amp;R Bal - Reference'!$W$8:$AV$34,'[8]PortfolioBuilds Summary by year'!T$1,FALSE)</f>
        <v>0</v>
      </c>
      <c r="U34" s="335">
        <f>VLOOKUP($B34,'[8]L&amp;R Bal - Reference'!$W$8:$AV$34,'[8]PortfolioBuilds Summary by year'!U$1,FALSE)</f>
        <v>0</v>
      </c>
      <c r="V34" s="335">
        <f>VLOOKUP($B34,'[8]L&amp;R Bal - Reference'!$W$8:$AV$34,'[8]PortfolioBuilds Summary by year'!V$1,FALSE)</f>
        <v>0</v>
      </c>
      <c r="W34" s="335">
        <f>VLOOKUP($B34,'[8]L&amp;R Bal - Reference'!$W$8:$AV$34,'[8]PortfolioBuilds Summary by year'!W$1,FALSE)</f>
        <v>0</v>
      </c>
      <c r="X34" s="335">
        <f>VLOOKUP($B34,'[8]L&amp;R Bal - Reference'!$W$8:$AV$34,'[8]PortfolioBuilds Summary by year'!X$1,FALSE)</f>
        <v>75.78</v>
      </c>
      <c r="Y34" s="335">
        <f>VLOOKUP($B34,'[8]L&amp;R Bal - Reference'!$W$8:$AV$34,'[8]PortfolioBuilds Summary by year'!Y$1,FALSE)</f>
        <v>128.5</v>
      </c>
      <c r="Z34" s="335">
        <f>VLOOKUP($B34,'[8]L&amp;R Bal - Reference'!$W$8:$AV$34,'[8]PortfolioBuilds Summary by year'!Z$1,FALSE)</f>
        <v>0</v>
      </c>
      <c r="AA34" s="335">
        <f>VLOOKUP($B34,'[8]L&amp;R Bal - Reference'!$W$8:$AV$34,'[8]PortfolioBuilds Summary by year'!AA$1,FALSE)</f>
        <v>194.82858394457378</v>
      </c>
      <c r="AB34" s="419" t="s">
        <v>325</v>
      </c>
      <c r="AC34" t="str">
        <f t="shared" si="0"/>
        <v>Reference Scenario</v>
      </c>
    </row>
    <row r="35" spans="1:29" ht="15" customHeight="1" x14ac:dyDescent="0.25">
      <c r="A35" s="342" t="s">
        <v>113</v>
      </c>
      <c r="B35" s="343" t="s">
        <v>42</v>
      </c>
      <c r="C35" s="335">
        <f>-VLOOKUP($B35,'[8]L&amp;R Bal - Electrification'!$W$8:$AV$34,'[8]PortfolioBuilds Summary by year'!C$1,FALSE)</f>
        <v>-371.6</v>
      </c>
      <c r="D35" s="335">
        <f>VLOOKUP($B35,'[8]L&amp;R Bal - Electrification'!$W$8:$AV$34,'[8]PortfolioBuilds Summary by year'!D$1,FALSE)</f>
        <v>2.0273972602739727</v>
      </c>
      <c r="E35" s="335">
        <f>VLOOKUP($B35,'[8]L&amp;R Bal - Electrification'!$W$8:$AV$34,'[8]PortfolioBuilds Summary by year'!E$1,FALSE)</f>
        <v>2.0191780821917806</v>
      </c>
      <c r="F35" s="335">
        <f>VLOOKUP($B35,'[8]L&amp;R Bal - Electrification'!$W$8:$AV$34,'[8]PortfolioBuilds Summary by year'!F$1,FALSE)</f>
        <v>0</v>
      </c>
      <c r="G35" s="335">
        <f>VLOOKUP($B35,'[8]L&amp;R Bal - Electrification'!$W$8:$AV$34,'[8]PortfolioBuilds Summary by year'!G$1,FALSE)</f>
        <v>0</v>
      </c>
      <c r="H35" s="335">
        <f>VLOOKUP($B35,'[8]L&amp;R Bal - Electrification'!$W$8:$AV$34,'[8]PortfolioBuilds Summary by year'!H$1,FALSE)</f>
        <v>6.3013698630136989</v>
      </c>
      <c r="I35" s="335">
        <f>VLOOKUP($B35,'[8]L&amp;R Bal - Electrification'!$W$8:$AV$34,'[8]PortfolioBuilds Summary by year'!I$1,FALSE)</f>
        <v>0</v>
      </c>
      <c r="J35" s="335">
        <f>VLOOKUP($B35,'[8]L&amp;R Bal - Electrification'!$W$8:$AV$34,'[8]PortfolioBuilds Summary by year'!J$1,FALSE)</f>
        <v>2.4657534246575343</v>
      </c>
      <c r="K35" s="335">
        <f>VLOOKUP($B35,'[8]L&amp;R Bal - Electrification'!$W$8:$AV$34,'[8]PortfolioBuilds Summary by year'!K$1,FALSE)</f>
        <v>4.74</v>
      </c>
      <c r="L35" s="335">
        <f>VLOOKUP($B35,'[8]L&amp;R Bal - Electrification'!$W$8:$AV$34,'[8]PortfolioBuilds Summary by year'!L$1,FALSE)</f>
        <v>4.74</v>
      </c>
      <c r="M35" s="335">
        <f>VLOOKUP($B35,'[8]L&amp;R Bal - Electrification'!$W$8:$AV$34,'[8]PortfolioBuilds Summary by year'!M$1,FALSE)</f>
        <v>4.74</v>
      </c>
      <c r="N35" s="335">
        <f>VLOOKUP($B35,'[8]L&amp;R Bal - Electrification'!$W$8:$AV$34,'[8]PortfolioBuilds Summary by year'!N$1,FALSE)</f>
        <v>14.22</v>
      </c>
      <c r="O35" s="335">
        <f>VLOOKUP($B35,'[8]L&amp;R Bal - Electrification'!$W$8:$AV$34,'[8]PortfolioBuilds Summary by year'!O$1,FALSE)</f>
        <v>30</v>
      </c>
      <c r="P35" s="335">
        <f>VLOOKUP($B35,'[8]L&amp;R Bal - Electrification'!$W$8:$AV$34,'[8]PortfolioBuilds Summary by year'!P$1,FALSE)</f>
        <v>15</v>
      </c>
      <c r="Q35" s="335">
        <f>VLOOKUP($B35,'[8]L&amp;R Bal - Electrification'!$W$8:$AV$34,'[8]PortfolioBuilds Summary by year'!Q$1,FALSE)</f>
        <v>20</v>
      </c>
      <c r="R35" s="335">
        <f>VLOOKUP($B35,'[8]L&amp;R Bal - Electrification'!$W$8:$AV$34,'[8]PortfolioBuilds Summary by year'!R$1,FALSE)</f>
        <v>59</v>
      </c>
      <c r="S35" s="335">
        <f>VLOOKUP($B35,'[8]L&amp;R Bal - Electrification'!$W$8:$AV$34,'[8]PortfolioBuilds Summary by year'!S$1,FALSE)</f>
        <v>0</v>
      </c>
      <c r="T35" s="335">
        <f>VLOOKUP($B35,'[8]L&amp;R Bal - Electrification'!$W$8:$AV$34,'[8]PortfolioBuilds Summary by year'!T$1,FALSE)</f>
        <v>4</v>
      </c>
      <c r="U35" s="335">
        <f>VLOOKUP($B35,'[8]L&amp;R Bal - Electrification'!$W$8:$AV$34,'[8]PortfolioBuilds Summary by year'!U$1,FALSE)</f>
        <v>10</v>
      </c>
      <c r="V35" s="335">
        <f>VLOOKUP($B35,'[8]L&amp;R Bal - Electrification'!$W$8:$AV$34,'[8]PortfolioBuilds Summary by year'!V$1,FALSE)</f>
        <v>8</v>
      </c>
      <c r="W35" s="335">
        <f>VLOOKUP($B35,'[8]L&amp;R Bal - Electrification'!$W$8:$AV$34,'[8]PortfolioBuilds Summary by year'!W$1,FALSE)</f>
        <v>49</v>
      </c>
      <c r="X35" s="335">
        <f>VLOOKUP($B35,'[8]L&amp;R Bal - Electrification'!$W$8:$AV$34,'[8]PortfolioBuilds Summary by year'!X$1,FALSE)</f>
        <v>2</v>
      </c>
      <c r="Y35" s="335">
        <f>VLOOKUP($B35,'[8]L&amp;R Bal - Electrification'!$W$8:$AV$34,'[8]PortfolioBuilds Summary by year'!Y$1,FALSE)</f>
        <v>152</v>
      </c>
      <c r="Z35" s="335">
        <f>VLOOKUP($B35,'[8]L&amp;R Bal - Electrification'!$W$8:$AV$34,'[8]PortfolioBuilds Summary by year'!Z$1,FALSE)</f>
        <v>834.47998710321508</v>
      </c>
      <c r="AA35" s="335">
        <f>VLOOKUP($B35,'[8]L&amp;R Bal - Electrification'!$W$8:$AV$34,'[8]PortfolioBuilds Summary by year'!AA$1,FALSE)</f>
        <v>114.2299648930062</v>
      </c>
      <c r="AB35" s="419"/>
      <c r="AC35" t="str">
        <f t="shared" si="0"/>
        <v>Electrification Scenario</v>
      </c>
    </row>
    <row r="36" spans="1:29" ht="15" customHeight="1" x14ac:dyDescent="0.25">
      <c r="A36" s="342" t="s">
        <v>92</v>
      </c>
      <c r="B36" s="343" t="s">
        <v>42</v>
      </c>
      <c r="C36" s="335">
        <f>-VLOOKUP($B36,'[8]L&amp;R Bal - A Ceiling Price'!$W$8:$AV$34,'[8]PortfolioBuilds Summary by year'!C$1,FALSE)</f>
        <v>-117.233</v>
      </c>
      <c r="D36" s="335">
        <f>VLOOKUP($B36,'[8]L&amp;R Bal - A Ceiling Price'!$W$8:$AV$34,'[8]PortfolioBuilds Summary by year'!D$1,FALSE)</f>
        <v>0</v>
      </c>
      <c r="E36" s="335">
        <f>VLOOKUP($B36,'[8]L&amp;R Bal - A Ceiling Price'!$W$8:$AV$34,'[8]PortfolioBuilds Summary by year'!E$1,FALSE)</f>
        <v>2.0191780821917806</v>
      </c>
      <c r="F36" s="335">
        <f>VLOOKUP($B36,'[8]L&amp;R Bal - A Ceiling Price'!$W$8:$AV$34,'[8]PortfolioBuilds Summary by year'!F$1,FALSE)</f>
        <v>0</v>
      </c>
      <c r="G36" s="335">
        <f>VLOOKUP($B36,'[8]L&amp;R Bal - A Ceiling Price'!$W$8:$AV$34,'[8]PortfolioBuilds Summary by year'!G$1,FALSE)</f>
        <v>0</v>
      </c>
      <c r="H36" s="335">
        <f>VLOOKUP($B36,'[8]L&amp;R Bal - A Ceiling Price'!$W$8:$AV$34,'[8]PortfolioBuilds Summary by year'!H$1,FALSE)</f>
        <v>6.3013698630136989</v>
      </c>
      <c r="I36" s="335">
        <f>VLOOKUP($B36,'[8]L&amp;R Bal - A Ceiling Price'!$W$8:$AV$34,'[8]PortfolioBuilds Summary by year'!I$1,FALSE)</f>
        <v>0</v>
      </c>
      <c r="J36" s="335">
        <f>VLOOKUP($B36,'[8]L&amp;R Bal - A Ceiling Price'!$W$8:$AV$34,'[8]PortfolioBuilds Summary by year'!J$1,FALSE)</f>
        <v>2.4657534246575343</v>
      </c>
      <c r="K36" s="335">
        <f>VLOOKUP($B36,'[8]L&amp;R Bal - A Ceiling Price'!$W$8:$AV$34,'[8]PortfolioBuilds Summary by year'!K$1,FALSE)</f>
        <v>4.74</v>
      </c>
      <c r="L36" s="335">
        <f>VLOOKUP($B36,'[8]L&amp;R Bal - A Ceiling Price'!$W$8:$AV$34,'[8]PortfolioBuilds Summary by year'!L$1,FALSE)</f>
        <v>4.74</v>
      </c>
      <c r="M36" s="335">
        <f>VLOOKUP($B36,'[8]L&amp;R Bal - A Ceiling Price'!$W$8:$AV$34,'[8]PortfolioBuilds Summary by year'!M$1,FALSE)</f>
        <v>4.74</v>
      </c>
      <c r="N36" s="335">
        <f>VLOOKUP($B36,'[8]L&amp;R Bal - A Ceiling Price'!$W$8:$AV$34,'[8]PortfolioBuilds Summary by year'!N$1,FALSE)</f>
        <v>14.22</v>
      </c>
      <c r="O36" s="335">
        <f>VLOOKUP($B36,'[8]L&amp;R Bal - A Ceiling Price'!$W$8:$AV$34,'[8]PortfolioBuilds Summary by year'!O$1,FALSE)</f>
        <v>30</v>
      </c>
      <c r="P36" s="335">
        <f>VLOOKUP($B36,'[8]L&amp;R Bal - A Ceiling Price'!$W$8:$AV$34,'[8]PortfolioBuilds Summary by year'!P$1,FALSE)</f>
        <v>15</v>
      </c>
      <c r="Q36" s="335">
        <f>VLOOKUP($B36,'[8]L&amp;R Bal - A Ceiling Price'!$W$8:$AV$34,'[8]PortfolioBuilds Summary by year'!Q$1,FALSE)</f>
        <v>0</v>
      </c>
      <c r="R36" s="335">
        <f>VLOOKUP($B36,'[8]L&amp;R Bal - A Ceiling Price'!$W$8:$AV$34,'[8]PortfolioBuilds Summary by year'!R$1,FALSE)</f>
        <v>44</v>
      </c>
      <c r="S36" s="335">
        <f>VLOOKUP($B36,'[8]L&amp;R Bal - A Ceiling Price'!$W$8:$AV$34,'[8]PortfolioBuilds Summary by year'!S$1,FALSE)</f>
        <v>9.2200000000000006</v>
      </c>
      <c r="T36" s="335">
        <f>VLOOKUP($B36,'[8]L&amp;R Bal - A Ceiling Price'!$W$8:$AV$34,'[8]PortfolioBuilds Summary by year'!T$1,FALSE)</f>
        <v>0</v>
      </c>
      <c r="U36" s="335">
        <f>VLOOKUP($B36,'[8]L&amp;R Bal - A Ceiling Price'!$W$8:$AV$34,'[8]PortfolioBuilds Summary by year'!U$1,FALSE)</f>
        <v>0</v>
      </c>
      <c r="V36" s="335">
        <f>VLOOKUP($B36,'[8]L&amp;R Bal - A Ceiling Price'!$W$8:$AV$34,'[8]PortfolioBuilds Summary by year'!V$1,FALSE)</f>
        <v>0</v>
      </c>
      <c r="W36" s="335">
        <f>VLOOKUP($B36,'[8]L&amp;R Bal - A Ceiling Price'!$W$8:$AV$34,'[8]PortfolioBuilds Summary by year'!W$1,FALSE)</f>
        <v>0</v>
      </c>
      <c r="X36" s="335">
        <f>VLOOKUP($B36,'[8]L&amp;R Bal - A Ceiling Price'!$W$8:$AV$34,'[8]PortfolioBuilds Summary by year'!X$1,FALSE)</f>
        <v>75.78</v>
      </c>
      <c r="Y36" s="335">
        <f>VLOOKUP($B36,'[8]L&amp;R Bal - A Ceiling Price'!$W$8:$AV$34,'[8]PortfolioBuilds Summary by year'!Y$1,FALSE)</f>
        <v>129</v>
      </c>
      <c r="Z36" s="335">
        <f>VLOOKUP($B36,'[8]L&amp;R Bal - A Ceiling Price'!$W$8:$AV$34,'[8]PortfolioBuilds Summary by year'!Z$1,FALSE)</f>
        <v>0</v>
      </c>
      <c r="AA36" s="335">
        <f>VLOOKUP($B36,'[8]L&amp;R Bal - A Ceiling Price'!$W$8:$AV$34,'[8]PortfolioBuilds Summary by year'!AA$1,FALSE)</f>
        <v>186.83166049020434</v>
      </c>
      <c r="AB36" s="419"/>
      <c r="AC36" t="str">
        <f t="shared" si="0"/>
        <v>Sensitivity A: Ceiling Price</v>
      </c>
    </row>
    <row r="37" spans="1:29" ht="15" customHeight="1" x14ac:dyDescent="0.25">
      <c r="A37" s="342" t="s">
        <v>91</v>
      </c>
      <c r="B37" s="343" t="s">
        <v>42</v>
      </c>
      <c r="C37" s="335">
        <f>-VLOOKUP($B37,'[8]L&amp;R Bal - B Floor Price'!$W$8:$AV$34,'[8]PortfolioBuilds Summary by year'!C$1,FALSE)</f>
        <v>-86.233000000000004</v>
      </c>
      <c r="D37" s="335">
        <f>VLOOKUP($B37,'[8]L&amp;R Bal - B Floor Price'!$W$8:$AV$34,'[8]PortfolioBuilds Summary by year'!D$1,FALSE)</f>
        <v>0</v>
      </c>
      <c r="E37" s="335">
        <f>VLOOKUP($B37,'[8]L&amp;R Bal - B Floor Price'!$W$8:$AV$34,'[8]PortfolioBuilds Summary by year'!E$1,FALSE)</f>
        <v>0</v>
      </c>
      <c r="F37" s="335">
        <f>VLOOKUP($B37,'[8]L&amp;R Bal - B Floor Price'!$W$8:$AV$34,'[8]PortfolioBuilds Summary by year'!F$1,FALSE)</f>
        <v>0</v>
      </c>
      <c r="G37" s="335">
        <f>VLOOKUP($B37,'[8]L&amp;R Bal - B Floor Price'!$W$8:$AV$34,'[8]PortfolioBuilds Summary by year'!G$1,FALSE)</f>
        <v>0</v>
      </c>
      <c r="H37" s="335">
        <f>VLOOKUP($B37,'[8]L&amp;R Bal - B Floor Price'!$W$8:$AV$34,'[8]PortfolioBuilds Summary by year'!H$1,FALSE)</f>
        <v>0</v>
      </c>
      <c r="I37" s="335">
        <f>VLOOKUP($B37,'[8]L&amp;R Bal - B Floor Price'!$W$8:$AV$34,'[8]PortfolioBuilds Summary by year'!I$1,FALSE)</f>
        <v>0</v>
      </c>
      <c r="J37" s="335">
        <f>VLOOKUP($B37,'[8]L&amp;R Bal - B Floor Price'!$W$8:$AV$34,'[8]PortfolioBuilds Summary by year'!J$1,FALSE)</f>
        <v>0</v>
      </c>
      <c r="K37" s="335">
        <f>VLOOKUP($B37,'[8]L&amp;R Bal - B Floor Price'!$W$8:$AV$34,'[8]PortfolioBuilds Summary by year'!K$1,FALSE)</f>
        <v>4.74</v>
      </c>
      <c r="L37" s="335">
        <f>VLOOKUP($B37,'[8]L&amp;R Bal - B Floor Price'!$W$8:$AV$34,'[8]PortfolioBuilds Summary by year'!L$1,FALSE)</f>
        <v>4.74</v>
      </c>
      <c r="M37" s="335">
        <f>VLOOKUP($B37,'[8]L&amp;R Bal - B Floor Price'!$W$8:$AV$34,'[8]PortfolioBuilds Summary by year'!M$1,FALSE)</f>
        <v>4.74</v>
      </c>
      <c r="N37" s="335">
        <f>VLOOKUP($B37,'[8]L&amp;R Bal - B Floor Price'!$W$8:$AV$34,'[8]PortfolioBuilds Summary by year'!N$1,FALSE)</f>
        <v>14.22</v>
      </c>
      <c r="O37" s="335">
        <f>VLOOKUP($B37,'[8]L&amp;R Bal - B Floor Price'!$W$8:$AV$34,'[8]PortfolioBuilds Summary by year'!O$1,FALSE)</f>
        <v>30</v>
      </c>
      <c r="P37" s="335">
        <f>VLOOKUP($B37,'[8]L&amp;R Bal - B Floor Price'!$W$8:$AV$34,'[8]PortfolioBuilds Summary by year'!P$1,FALSE)</f>
        <v>15</v>
      </c>
      <c r="Q37" s="335">
        <f>VLOOKUP($B37,'[8]L&amp;R Bal - B Floor Price'!$W$8:$AV$34,'[8]PortfolioBuilds Summary by year'!Q$1,FALSE)</f>
        <v>0</v>
      </c>
      <c r="R37" s="335">
        <f>VLOOKUP($B37,'[8]L&amp;R Bal - B Floor Price'!$W$8:$AV$34,'[8]PortfolioBuilds Summary by year'!R$1,FALSE)</f>
        <v>22</v>
      </c>
      <c r="S37" s="335">
        <f>VLOOKUP($B37,'[8]L&amp;R Bal - B Floor Price'!$W$8:$AV$34,'[8]PortfolioBuilds Summary by year'!S$1,FALSE)</f>
        <v>9.2200000000000006</v>
      </c>
      <c r="T37" s="335">
        <f>VLOOKUP($B37,'[8]L&amp;R Bal - B Floor Price'!$W$8:$AV$34,'[8]PortfolioBuilds Summary by year'!T$1,FALSE)</f>
        <v>0</v>
      </c>
      <c r="U37" s="335">
        <f>VLOOKUP($B37,'[8]L&amp;R Bal - B Floor Price'!$W$8:$AV$34,'[8]PortfolioBuilds Summary by year'!U$1,FALSE)</f>
        <v>10</v>
      </c>
      <c r="V37" s="335">
        <f>VLOOKUP($B37,'[8]L&amp;R Bal - B Floor Price'!$W$8:$AV$34,'[8]PortfolioBuilds Summary by year'!V$1,FALSE)</f>
        <v>43</v>
      </c>
      <c r="W37" s="335">
        <f>VLOOKUP($B37,'[8]L&amp;R Bal - B Floor Price'!$W$8:$AV$34,'[8]PortfolioBuilds Summary by year'!W$1,FALSE)</f>
        <v>0</v>
      </c>
      <c r="X37" s="335">
        <f>VLOOKUP($B37,'[8]L&amp;R Bal - B Floor Price'!$W$8:$AV$34,'[8]PortfolioBuilds Summary by year'!X$1,FALSE)</f>
        <v>75.78</v>
      </c>
      <c r="Y37" s="335">
        <f>VLOOKUP($B37,'[8]L&amp;R Bal - B Floor Price'!$W$8:$AV$34,'[8]PortfolioBuilds Summary by year'!Y$1,FALSE)</f>
        <v>160</v>
      </c>
      <c r="Z37" s="335">
        <f>VLOOKUP($B37,'[8]L&amp;R Bal - B Floor Price'!$W$8:$AV$34,'[8]PortfolioBuilds Summary by year'!Z$1,FALSE)</f>
        <v>0</v>
      </c>
      <c r="AA37" s="335">
        <f>VLOOKUP($B37,'[8]L&amp;R Bal - B Floor Price'!$W$8:$AV$34,'[8]PortfolioBuilds Summary by year'!AA$1,FALSE)</f>
        <v>181.89088086002147</v>
      </c>
      <c r="AB37" s="419"/>
      <c r="AC37" t="str">
        <f t="shared" si="0"/>
        <v>Sensitivity B: Floor Price</v>
      </c>
    </row>
    <row r="38" spans="1:29" ht="15" customHeight="1" x14ac:dyDescent="0.25">
      <c r="A38" s="342" t="s">
        <v>126</v>
      </c>
      <c r="B38" s="343" t="s">
        <v>42</v>
      </c>
      <c r="C38" s="335">
        <f>-VLOOKUP($B38,'[8]L&amp;R Bal - C Limited Emissions'!$X$8:$AW$34,'[8]PortfolioBuilds Summary by year'!C$1,FALSE)</f>
        <v>-141.60000000000002</v>
      </c>
      <c r="D38" s="335">
        <f>VLOOKUP($B38,'[8]L&amp;R Bal - C Limited Emissions'!$X$8:$AW$34,'[8]PortfolioBuilds Summary by year'!D$1,FALSE)</f>
        <v>2.0273972602739727</v>
      </c>
      <c r="E38" s="335">
        <f>VLOOKUP($B38,'[8]L&amp;R Bal - C Limited Emissions'!$X$8:$AW$34,'[8]PortfolioBuilds Summary by year'!E$1,FALSE)</f>
        <v>2.0191780821917806</v>
      </c>
      <c r="F38" s="335">
        <f>VLOOKUP($B38,'[8]L&amp;R Bal - C Limited Emissions'!$X$8:$AW$34,'[8]PortfolioBuilds Summary by year'!F$1,FALSE)</f>
        <v>0</v>
      </c>
      <c r="G38" s="335">
        <f>VLOOKUP($B38,'[8]L&amp;R Bal - C Limited Emissions'!$X$8:$AW$34,'[8]PortfolioBuilds Summary by year'!G$1,FALSE)</f>
        <v>0</v>
      </c>
      <c r="H38" s="335">
        <f>VLOOKUP($B38,'[8]L&amp;R Bal - C Limited Emissions'!$X$8:$AW$34,'[8]PortfolioBuilds Summary by year'!H$1,FALSE)</f>
        <v>6.3013698630136989</v>
      </c>
      <c r="I38" s="335">
        <f>VLOOKUP($B38,'[8]L&amp;R Bal - C Limited Emissions'!$X$8:$AW$34,'[8]PortfolioBuilds Summary by year'!I$1,FALSE)</f>
        <v>0</v>
      </c>
      <c r="J38" s="335">
        <f>VLOOKUP($B38,'[8]L&amp;R Bal - C Limited Emissions'!$X$8:$AW$34,'[8]PortfolioBuilds Summary by year'!J$1,FALSE)</f>
        <v>2.4657534246575343</v>
      </c>
      <c r="K38" s="335">
        <f>VLOOKUP($B38,'[8]L&amp;R Bal - C Limited Emissions'!$X$8:$AW$34,'[8]PortfolioBuilds Summary by year'!K$1,FALSE)</f>
        <v>4.74</v>
      </c>
      <c r="L38" s="335">
        <f>VLOOKUP($B38,'[8]L&amp;R Bal - C Limited Emissions'!$X$8:$AW$34,'[8]PortfolioBuilds Summary by year'!L$1,FALSE)</f>
        <v>4.74</v>
      </c>
      <c r="M38" s="335">
        <f>VLOOKUP($B38,'[8]L&amp;R Bal - C Limited Emissions'!$X$8:$AW$34,'[8]PortfolioBuilds Summary by year'!M$1,FALSE)</f>
        <v>4.74</v>
      </c>
      <c r="N38" s="335">
        <f>VLOOKUP($B38,'[8]L&amp;R Bal - C Limited Emissions'!$X$8:$AW$34,'[8]PortfolioBuilds Summary by year'!N$1,FALSE)</f>
        <v>14.22</v>
      </c>
      <c r="O38" s="335">
        <f>VLOOKUP($B38,'[8]L&amp;R Bal - C Limited Emissions'!$X$8:$AW$34,'[8]PortfolioBuilds Summary by year'!O$1,FALSE)</f>
        <v>30</v>
      </c>
      <c r="P38" s="335">
        <f>VLOOKUP($B38,'[8]L&amp;R Bal - C Limited Emissions'!$X$8:$AW$34,'[8]PortfolioBuilds Summary by year'!P$1,FALSE)</f>
        <v>0</v>
      </c>
      <c r="Q38" s="335">
        <f>VLOOKUP($B38,'[8]L&amp;R Bal - C Limited Emissions'!$X$8:$AW$34,'[8]PortfolioBuilds Summary by year'!Q$1,FALSE)</f>
        <v>0</v>
      </c>
      <c r="R38" s="335">
        <f>VLOOKUP($B38,'[8]L&amp;R Bal - C Limited Emissions'!$X$8:$AW$34,'[8]PortfolioBuilds Summary by year'!R$1,FALSE)</f>
        <v>0</v>
      </c>
      <c r="S38" s="335">
        <f>VLOOKUP($B38,'[8]L&amp;R Bal - C Limited Emissions'!$X$8:$AW$34,'[8]PortfolioBuilds Summary by year'!S$1,FALSE)</f>
        <v>0</v>
      </c>
      <c r="T38" s="335">
        <f>VLOOKUP($B38,'[8]L&amp;R Bal - C Limited Emissions'!$X$8:$AW$34,'[8]PortfolioBuilds Summary by year'!T$1,FALSE)</f>
        <v>220</v>
      </c>
      <c r="U38" s="335">
        <f>VLOOKUP($B38,'[8]L&amp;R Bal - C Limited Emissions'!$X$8:$AW$34,'[8]PortfolioBuilds Summary by year'!U$1,FALSE)</f>
        <v>13</v>
      </c>
      <c r="V38" s="335">
        <f>VLOOKUP($B38,'[8]L&amp;R Bal - C Limited Emissions'!$X$8:$AW$34,'[8]PortfolioBuilds Summary by year'!V$1,FALSE)</f>
        <v>8</v>
      </c>
      <c r="W38" s="335">
        <f>VLOOKUP($B38,'[8]L&amp;R Bal - C Limited Emissions'!$X$8:$AW$34,'[8]PortfolioBuilds Summary by year'!W$1,FALSE)</f>
        <v>141</v>
      </c>
      <c r="X38" s="335">
        <f>VLOOKUP($B38,'[8]L&amp;R Bal - C Limited Emissions'!$X$8:$AW$34,'[8]PortfolioBuilds Summary by year'!X$1,FALSE)</f>
        <v>0</v>
      </c>
      <c r="Y38" s="335">
        <f>VLOOKUP($B38,'[8]L&amp;R Bal - C Limited Emissions'!$X$8:$AW$34,'[8]PortfolioBuilds Summary by year'!Y$1,FALSE)</f>
        <v>382</v>
      </c>
      <c r="Z38" s="335">
        <f>VLOOKUP($B38,'[8]L&amp;R Bal - C Limited Emissions'!$X$8:$AW$34,'[8]PortfolioBuilds Summary by year'!Z$1,FALSE)</f>
        <v>0</v>
      </c>
      <c r="AA38" s="335">
        <f>VLOOKUP($B38,'[8]L&amp;R Bal - C Limited Emissions'!$X$8:$AW$34,'[8]PortfolioBuilds Summary by year'!AA$1,FALSE)</f>
        <v>249.82264379733843</v>
      </c>
      <c r="AB38" s="419"/>
      <c r="AC38" t="str">
        <f t="shared" si="0"/>
        <v>Sensitivity C: Limited Emissions</v>
      </c>
    </row>
    <row r="39" spans="1:29" ht="15" customHeight="1" x14ac:dyDescent="0.25">
      <c r="A39" s="342" t="s">
        <v>124</v>
      </c>
      <c r="B39" s="343" t="s">
        <v>42</v>
      </c>
      <c r="C39" s="335">
        <f>-VLOOKUP($B39,'[8]L&amp;R Bal - D RNG NA'!$W$8:$AV$34,'[8]PortfolioBuilds Summary by year'!C$1,FALSE)</f>
        <v>-117.733</v>
      </c>
      <c r="D39" s="335">
        <f>VLOOKUP($B39,'[8]L&amp;R Bal - D RNG NA'!$W$8:$AV$34,'[8]PortfolioBuilds Summary by year'!D$1,FALSE)</f>
        <v>0</v>
      </c>
      <c r="E39" s="335">
        <f>VLOOKUP($B39,'[8]L&amp;R Bal - D RNG NA'!$W$8:$AV$34,'[8]PortfolioBuilds Summary by year'!E$1,FALSE)</f>
        <v>0</v>
      </c>
      <c r="F39" s="335">
        <f>VLOOKUP($B39,'[8]L&amp;R Bal - D RNG NA'!$W$8:$AV$34,'[8]PortfolioBuilds Summary by year'!F$1,FALSE)</f>
        <v>8.2191780821917817</v>
      </c>
      <c r="G39" s="335">
        <f>VLOOKUP($B39,'[8]L&amp;R Bal - D RNG NA'!$W$8:$AV$34,'[8]PortfolioBuilds Summary by year'!G$1,FALSE)</f>
        <v>2.7397260273972601</v>
      </c>
      <c r="H39" s="335">
        <f>VLOOKUP($B39,'[8]L&amp;R Bal - D RNG NA'!$W$8:$AV$34,'[8]PortfolioBuilds Summary by year'!H$1,FALSE)</f>
        <v>0</v>
      </c>
      <c r="I39" s="335">
        <f>VLOOKUP($B39,'[8]L&amp;R Bal - D RNG NA'!$W$8:$AV$34,'[8]PortfolioBuilds Summary by year'!I$1,FALSE)</f>
        <v>21.917808219178081</v>
      </c>
      <c r="J39" s="335">
        <f>VLOOKUP($B39,'[8]L&amp;R Bal - D RNG NA'!$W$8:$AV$34,'[8]PortfolioBuilds Summary by year'!J$1,FALSE)</f>
        <v>2.4657534246575343</v>
      </c>
      <c r="K39" s="335">
        <f>VLOOKUP($B39,'[8]L&amp;R Bal - D RNG NA'!$W$8:$AV$34,'[8]PortfolioBuilds Summary by year'!K$1,FALSE)</f>
        <v>4.74</v>
      </c>
      <c r="L39" s="335">
        <f>VLOOKUP($B39,'[8]L&amp;R Bal - D RNG NA'!$W$8:$AV$34,'[8]PortfolioBuilds Summary by year'!L$1,FALSE)</f>
        <v>4.74</v>
      </c>
      <c r="M39" s="335">
        <f>VLOOKUP($B39,'[8]L&amp;R Bal - D RNG NA'!$W$8:$AV$34,'[8]PortfolioBuilds Summary by year'!M$1,FALSE)</f>
        <v>4.74</v>
      </c>
      <c r="N39" s="335">
        <f>VLOOKUP($B39,'[8]L&amp;R Bal - D RNG NA'!$W$8:$AV$34,'[8]PortfolioBuilds Summary by year'!N$1,FALSE)</f>
        <v>14.22</v>
      </c>
      <c r="O39" s="335">
        <f>VLOOKUP($B39,'[8]L&amp;R Bal - D RNG NA'!$W$8:$AV$34,'[8]PortfolioBuilds Summary by year'!O$1,FALSE)</f>
        <v>30</v>
      </c>
      <c r="P39" s="335">
        <f>VLOOKUP($B39,'[8]L&amp;R Bal - D RNG NA'!$W$8:$AV$34,'[8]PortfolioBuilds Summary by year'!P$1,FALSE)</f>
        <v>15</v>
      </c>
      <c r="Q39" s="335">
        <f>VLOOKUP($B39,'[8]L&amp;R Bal - D RNG NA'!$W$8:$AV$34,'[8]PortfolioBuilds Summary by year'!Q$1,FALSE)</f>
        <v>0</v>
      </c>
      <c r="R39" s="335">
        <f>VLOOKUP($B39,'[8]L&amp;R Bal - D RNG NA'!$W$8:$AV$34,'[8]PortfolioBuilds Summary by year'!R$1,FALSE)</f>
        <v>43.5</v>
      </c>
      <c r="S39" s="335">
        <f>VLOOKUP($B39,'[8]L&amp;R Bal - D RNG NA'!$W$8:$AV$34,'[8]PortfolioBuilds Summary by year'!S$1,FALSE)</f>
        <v>9.2200000000000006</v>
      </c>
      <c r="T39" s="335">
        <f>VLOOKUP($B39,'[8]L&amp;R Bal - D RNG NA'!$W$8:$AV$34,'[8]PortfolioBuilds Summary by year'!T$1,FALSE)</f>
        <v>0</v>
      </c>
      <c r="U39" s="335">
        <f>VLOOKUP($B39,'[8]L&amp;R Bal - D RNG NA'!$W$8:$AV$34,'[8]PortfolioBuilds Summary by year'!U$1,FALSE)</f>
        <v>0</v>
      </c>
      <c r="V39" s="335">
        <f>VLOOKUP($B39,'[8]L&amp;R Bal - D RNG NA'!$W$8:$AV$34,'[8]PortfolioBuilds Summary by year'!V$1,FALSE)</f>
        <v>0</v>
      </c>
      <c r="W39" s="335">
        <f>VLOOKUP($B39,'[8]L&amp;R Bal - D RNG NA'!$W$8:$AV$34,'[8]PortfolioBuilds Summary by year'!W$1,FALSE)</f>
        <v>0</v>
      </c>
      <c r="X39" s="335">
        <f>VLOOKUP($B39,'[8]L&amp;R Bal - D RNG NA'!$W$8:$AV$34,'[8]PortfolioBuilds Summary by year'!X$1,FALSE)</f>
        <v>75.78</v>
      </c>
      <c r="Y39" s="335">
        <f>VLOOKUP($B39,'[8]L&amp;R Bal - D RNG NA'!$W$8:$AV$34,'[8]PortfolioBuilds Summary by year'!Y$1,FALSE)</f>
        <v>128.5</v>
      </c>
      <c r="Z39" s="335">
        <f>VLOOKUP($B39,'[8]L&amp;R Bal - D RNG NA'!$W$8:$AV$34,'[8]PortfolioBuilds Summary by year'!Z$1,FALSE)</f>
        <v>0</v>
      </c>
      <c r="AA39" s="335">
        <f>VLOOKUP($B39,'[8]L&amp;R Bal - D RNG NA'!$W$8:$AV$34,'[8]PortfolioBuilds Summary by year'!AA$1,FALSE)</f>
        <v>194.82858394457378</v>
      </c>
      <c r="AB39" s="419"/>
      <c r="AC39" t="str">
        <f t="shared" si="0"/>
        <v>Sensitivity D: RNG NA</v>
      </c>
    </row>
    <row r="40" spans="1:29" ht="15" customHeight="1" x14ac:dyDescent="0.25">
      <c r="A40" s="342" t="s">
        <v>151</v>
      </c>
      <c r="B40" s="343" t="s">
        <v>42</v>
      </c>
      <c r="C40" s="335">
        <f>-VLOOKUP($B40,'[8]L&amp;R Bal - E HHP Policy'!$X$8:$AW$34,'[8]PortfolioBuilds Summary by year'!C$1,FALSE)</f>
        <v>-244.60000000000002</v>
      </c>
      <c r="D40" s="335">
        <f>VLOOKUP($B40,'[8]L&amp;R Bal - E HHP Policy'!$X$8:$AW$34,'[8]PortfolioBuilds Summary by year'!D$1,FALSE)</f>
        <v>0</v>
      </c>
      <c r="E40" s="335">
        <f>VLOOKUP($B40,'[8]L&amp;R Bal - E HHP Policy'!$X$8:$AW$34,'[8]PortfolioBuilds Summary by year'!E$1,FALSE)</f>
        <v>0</v>
      </c>
      <c r="F40" s="335">
        <f>VLOOKUP($B40,'[8]L&amp;R Bal - E HHP Policy'!$X$8:$AW$34,'[8]PortfolioBuilds Summary by year'!F$1,FALSE)</f>
        <v>0</v>
      </c>
      <c r="G40" s="335">
        <f>VLOOKUP($B40,'[8]L&amp;R Bal - E HHP Policy'!$X$8:$AW$34,'[8]PortfolioBuilds Summary by year'!G$1,FALSE)</f>
        <v>0</v>
      </c>
      <c r="H40" s="335">
        <f>VLOOKUP($B40,'[8]L&amp;R Bal - E HHP Policy'!$X$8:$AW$34,'[8]PortfolioBuilds Summary by year'!H$1,FALSE)</f>
        <v>0</v>
      </c>
      <c r="I40" s="335">
        <f>VLOOKUP($B40,'[8]L&amp;R Bal - E HHP Policy'!$X$8:$AW$34,'[8]PortfolioBuilds Summary by year'!I$1,FALSE)</f>
        <v>0</v>
      </c>
      <c r="J40" s="335">
        <f>VLOOKUP($B40,'[8]L&amp;R Bal - E HHP Policy'!$X$8:$AW$34,'[8]PortfolioBuilds Summary by year'!J$1,FALSE)</f>
        <v>2.4657534246575343</v>
      </c>
      <c r="K40" s="335">
        <f>VLOOKUP($B40,'[8]L&amp;R Bal - E HHP Policy'!$X$8:$AW$34,'[8]PortfolioBuilds Summary by year'!K$1,FALSE)</f>
        <v>4.74</v>
      </c>
      <c r="L40" s="335">
        <f>VLOOKUP($B40,'[8]L&amp;R Bal - E HHP Policy'!$X$8:$AW$34,'[8]PortfolioBuilds Summary by year'!L$1,FALSE)</f>
        <v>4.74</v>
      </c>
      <c r="M40" s="335">
        <f>VLOOKUP($B40,'[8]L&amp;R Bal - E HHP Policy'!$X$8:$AW$34,'[8]PortfolioBuilds Summary by year'!M$1,FALSE)</f>
        <v>4.74</v>
      </c>
      <c r="N40" s="335">
        <f>VLOOKUP($B40,'[8]L&amp;R Bal - E HHP Policy'!$X$8:$AW$34,'[8]PortfolioBuilds Summary by year'!N$1,FALSE)</f>
        <v>14.22</v>
      </c>
      <c r="O40" s="335">
        <f>VLOOKUP($B40,'[8]L&amp;R Bal - E HHP Policy'!$X$8:$AW$34,'[8]PortfolioBuilds Summary by year'!O$1,FALSE)</f>
        <v>30</v>
      </c>
      <c r="P40" s="335">
        <f>VLOOKUP($B40,'[8]L&amp;R Bal - E HHP Policy'!$X$8:$AW$34,'[8]PortfolioBuilds Summary by year'!P$1,FALSE)</f>
        <v>15</v>
      </c>
      <c r="Q40" s="335">
        <f>VLOOKUP($B40,'[8]L&amp;R Bal - E HHP Policy'!$X$8:$AW$34,'[8]PortfolioBuilds Summary by year'!Q$1,FALSE)</f>
        <v>0</v>
      </c>
      <c r="R40" s="335">
        <f>VLOOKUP($B40,'[8]L&amp;R Bal - E HHP Policy'!$X$8:$AW$34,'[8]PortfolioBuilds Summary by year'!R$1,FALSE)</f>
        <v>0</v>
      </c>
      <c r="S40" s="335">
        <f>VLOOKUP($B40,'[8]L&amp;R Bal - E HHP Policy'!$X$8:$AW$34,'[8]PortfolioBuilds Summary by year'!S$1,FALSE)</f>
        <v>0</v>
      </c>
      <c r="T40" s="335">
        <f>VLOOKUP($B40,'[8]L&amp;R Bal - E HHP Policy'!$X$8:$AW$34,'[8]PortfolioBuilds Summary by year'!T$1,FALSE)</f>
        <v>138</v>
      </c>
      <c r="U40" s="335">
        <f>VLOOKUP($B40,'[8]L&amp;R Bal - E HHP Policy'!$X$8:$AW$34,'[8]PortfolioBuilds Summary by year'!U$1,FALSE)</f>
        <v>0</v>
      </c>
      <c r="V40" s="335">
        <f>VLOOKUP($B40,'[8]L&amp;R Bal - E HHP Policy'!$X$8:$AW$34,'[8]PortfolioBuilds Summary by year'!V$1,FALSE)</f>
        <v>0</v>
      </c>
      <c r="W40" s="335">
        <f>VLOOKUP($B40,'[8]L&amp;R Bal - E HHP Policy'!$X$8:$AW$34,'[8]PortfolioBuilds Summary by year'!W$1,FALSE)</f>
        <v>65</v>
      </c>
      <c r="X40" s="335">
        <f>VLOOKUP($B40,'[8]L&amp;R Bal - E HHP Policy'!$X$8:$AW$34,'[8]PortfolioBuilds Summary by year'!X$1,FALSE)</f>
        <v>76</v>
      </c>
      <c r="Y40" s="335">
        <f>VLOOKUP($B40,'[8]L&amp;R Bal - E HHP Policy'!$X$8:$AW$34,'[8]PortfolioBuilds Summary by year'!Y$1,FALSE)</f>
        <v>279</v>
      </c>
      <c r="Z40" s="335">
        <f>VLOOKUP($B40,'[8]L&amp;R Bal - E HHP Policy'!$X$8:$AW$34,'[8]PortfolioBuilds Summary by year'!Z$1,FALSE)</f>
        <v>260.39768713148584</v>
      </c>
      <c r="AA40" s="335">
        <f>VLOOKUP($B40,'[8]L&amp;R Bal - E HHP Policy'!$X$8:$AW$34,'[8]PortfolioBuilds Summary by year'!AA$1,FALSE)</f>
        <v>87.313724710980907</v>
      </c>
      <c r="AB40" s="419"/>
      <c r="AC40" t="str">
        <f t="shared" si="0"/>
        <v>Sensitivity E: HHP Policy</v>
      </c>
    </row>
    <row r="41" spans="1:29" ht="15" customHeight="1" x14ac:dyDescent="0.25">
      <c r="A41" s="342" t="s">
        <v>179</v>
      </c>
      <c r="B41" s="343" t="s">
        <v>42</v>
      </c>
      <c r="C41" s="335">
        <f>-VLOOKUP($B41,'[8]L&amp;R Bal - F Zero Growth'!$W$8:$AV$34,'[8]PortfolioBuilds Summary by year'!C$1,FALSE)</f>
        <v>-195.233</v>
      </c>
      <c r="D41" s="335">
        <f>VLOOKUP($B41,'[8]L&amp;R Bal - F Zero Growth'!$W$8:$AV$34,'[8]PortfolioBuilds Summary by year'!D$1,FALSE)</f>
        <v>0</v>
      </c>
      <c r="E41" s="335">
        <f>VLOOKUP($B41,'[8]L&amp;R Bal - F Zero Growth'!$W$8:$AV$34,'[8]PortfolioBuilds Summary by year'!E$1,FALSE)</f>
        <v>0</v>
      </c>
      <c r="F41" s="335">
        <f>VLOOKUP($B41,'[8]L&amp;R Bal - F Zero Growth'!$W$8:$AV$34,'[8]PortfolioBuilds Summary by year'!F$1,FALSE)</f>
        <v>0</v>
      </c>
      <c r="G41" s="335">
        <f>VLOOKUP($B41,'[8]L&amp;R Bal - F Zero Growth'!$W$8:$AV$34,'[8]PortfolioBuilds Summary by year'!G$1,FALSE)</f>
        <v>0</v>
      </c>
      <c r="H41" s="335">
        <f>VLOOKUP($B41,'[8]L&amp;R Bal - F Zero Growth'!$W$8:$AV$34,'[8]PortfolioBuilds Summary by year'!H$1,FALSE)</f>
        <v>0</v>
      </c>
      <c r="I41" s="335">
        <f>VLOOKUP($B41,'[8]L&amp;R Bal - F Zero Growth'!$W$8:$AV$34,'[8]PortfolioBuilds Summary by year'!I$1,FALSE)</f>
        <v>0</v>
      </c>
      <c r="J41" s="335">
        <f>VLOOKUP($B41,'[8]L&amp;R Bal - F Zero Growth'!$W$8:$AV$34,'[8]PortfolioBuilds Summary by year'!J$1,FALSE)</f>
        <v>2.4657534246575343</v>
      </c>
      <c r="K41" s="335">
        <f>VLOOKUP($B41,'[8]L&amp;R Bal - F Zero Growth'!$W$8:$AV$34,'[8]PortfolioBuilds Summary by year'!K$1,FALSE)</f>
        <v>4.74</v>
      </c>
      <c r="L41" s="335">
        <f>VLOOKUP($B41,'[8]L&amp;R Bal - F Zero Growth'!$W$8:$AV$34,'[8]PortfolioBuilds Summary by year'!L$1,FALSE)</f>
        <v>4.74</v>
      </c>
      <c r="M41" s="335">
        <f>VLOOKUP($B41,'[8]L&amp;R Bal - F Zero Growth'!$W$8:$AV$34,'[8]PortfolioBuilds Summary by year'!M$1,FALSE)</f>
        <v>4.74</v>
      </c>
      <c r="N41" s="335">
        <f>VLOOKUP($B41,'[8]L&amp;R Bal - F Zero Growth'!$W$8:$AV$34,'[8]PortfolioBuilds Summary by year'!N$1,FALSE)</f>
        <v>14.22</v>
      </c>
      <c r="O41" s="335">
        <f>VLOOKUP($B41,'[8]L&amp;R Bal - F Zero Growth'!$W$8:$AV$34,'[8]PortfolioBuilds Summary by year'!O$1,FALSE)</f>
        <v>30</v>
      </c>
      <c r="P41" s="335">
        <f>VLOOKUP($B41,'[8]L&amp;R Bal - F Zero Growth'!$W$8:$AV$34,'[8]PortfolioBuilds Summary by year'!P$1,FALSE)</f>
        <v>15</v>
      </c>
      <c r="Q41" s="335">
        <f>VLOOKUP($B41,'[8]L&amp;R Bal - F Zero Growth'!$W$8:$AV$34,'[8]PortfolioBuilds Summary by year'!Q$1,FALSE)</f>
        <v>0</v>
      </c>
      <c r="R41" s="335">
        <f>VLOOKUP($B41,'[8]L&amp;R Bal - F Zero Growth'!$W$8:$AV$34,'[8]PortfolioBuilds Summary by year'!R$1,FALSE)</f>
        <v>27</v>
      </c>
      <c r="S41" s="335">
        <f>VLOOKUP($B41,'[8]L&amp;R Bal - F Zero Growth'!$W$8:$AV$34,'[8]PortfolioBuilds Summary by year'!S$1,FALSE)</f>
        <v>0</v>
      </c>
      <c r="T41" s="335">
        <f>VLOOKUP($B41,'[8]L&amp;R Bal - F Zero Growth'!$W$8:$AV$34,'[8]PortfolioBuilds Summary by year'!T$1,FALSE)</f>
        <v>0</v>
      </c>
      <c r="U41" s="335">
        <f>VLOOKUP($B41,'[8]L&amp;R Bal - F Zero Growth'!$W$8:$AV$34,'[8]PortfolioBuilds Summary by year'!U$1,FALSE)</f>
        <v>0</v>
      </c>
      <c r="V41" s="335">
        <f>VLOOKUP($B41,'[8]L&amp;R Bal - F Zero Growth'!$W$8:$AV$34,'[8]PortfolioBuilds Summary by year'!V$1,FALSE)</f>
        <v>0</v>
      </c>
      <c r="W41" s="335">
        <f>VLOOKUP($B41,'[8]L&amp;R Bal - F Zero Growth'!$W$8:$AV$34,'[8]PortfolioBuilds Summary by year'!W$1,FALSE)</f>
        <v>0</v>
      </c>
      <c r="X41" s="335">
        <f>VLOOKUP($B41,'[8]L&amp;R Bal - F Zero Growth'!$W$8:$AV$34,'[8]PortfolioBuilds Summary by year'!X$1,FALSE)</f>
        <v>24</v>
      </c>
      <c r="Y41" s="335">
        <f>VLOOKUP($B41,'[8]L&amp;R Bal - F Zero Growth'!$W$8:$AV$34,'[8]PortfolioBuilds Summary by year'!Y$1,FALSE)</f>
        <v>51</v>
      </c>
      <c r="Z41" s="335">
        <f>VLOOKUP($B41,'[8]L&amp;R Bal - F Zero Growth'!$W$8:$AV$34,'[8]PortfolioBuilds Summary by year'!Z$1,FALSE)</f>
        <v>0</v>
      </c>
      <c r="AA41" s="335">
        <f>VLOOKUP($B41,'[8]L&amp;R Bal - F Zero Growth'!$W$8:$AV$34,'[8]PortfolioBuilds Summary by year'!AA$1,FALSE)</f>
        <v>171.77826077176061</v>
      </c>
      <c r="AB41" s="419"/>
      <c r="AC41" t="str">
        <f t="shared" si="0"/>
        <v>Sensitivity F: Zero Gas Growth</v>
      </c>
    </row>
    <row r="42" spans="1:29" ht="15" customHeight="1" x14ac:dyDescent="0.25">
      <c r="A42" s="342" t="s">
        <v>180</v>
      </c>
      <c r="B42" s="276" t="s">
        <v>42</v>
      </c>
      <c r="C42" s="335">
        <f>-VLOOKUP($B42,'[8]L&amp;R Bal - Reference'!$W$8:$AV$34,'[8]PortfolioBuilds Summary by year'!C$1,FALSE)</f>
        <v>-117.733</v>
      </c>
      <c r="D42" s="335">
        <f>VLOOKUP($B42,'[8]L&amp;R Bal - Reference'!$W$8:$AV$34,'[8]PortfolioBuilds Summary by year'!D$1,FALSE)</f>
        <v>0</v>
      </c>
      <c r="E42" s="335">
        <f>VLOOKUP($B42,'[8]L&amp;R Bal - Reference'!$W$8:$AV$34,'[8]PortfolioBuilds Summary by year'!E$1,FALSE)</f>
        <v>0</v>
      </c>
      <c r="F42" s="335">
        <f>VLOOKUP($B42,'[8]L&amp;R Bal - Reference'!$W$8:$AV$34,'[8]PortfolioBuilds Summary by year'!F$1,FALSE)</f>
        <v>0</v>
      </c>
      <c r="G42" s="335">
        <f>VLOOKUP($B42,'[8]L&amp;R Bal - Reference'!$W$8:$AV$34,'[8]PortfolioBuilds Summary by year'!G$1,FALSE)</f>
        <v>0</v>
      </c>
      <c r="H42" s="335">
        <f>VLOOKUP($B42,'[8]L&amp;R Bal - Reference'!$W$8:$AV$34,'[8]PortfolioBuilds Summary by year'!H$1,FALSE)</f>
        <v>0</v>
      </c>
      <c r="I42" s="335">
        <f>VLOOKUP($B42,'[8]L&amp;R Bal - Reference'!$W$8:$AV$34,'[8]PortfolioBuilds Summary by year'!I$1,FALSE)</f>
        <v>0</v>
      </c>
      <c r="J42" s="335">
        <f>VLOOKUP($B42,'[8]L&amp;R Bal - Reference'!$W$8:$AV$34,'[8]PortfolioBuilds Summary by year'!J$1,FALSE)</f>
        <v>2.4657534246575343</v>
      </c>
      <c r="K42" s="335">
        <f>VLOOKUP($B42,'[8]L&amp;R Bal - Reference'!$W$8:$AV$34,'[8]PortfolioBuilds Summary by year'!K$1,FALSE)</f>
        <v>4.74</v>
      </c>
      <c r="L42" s="335">
        <f>VLOOKUP($B42,'[8]L&amp;R Bal - Reference'!$W$8:$AV$34,'[8]PortfolioBuilds Summary by year'!L$1,FALSE)</f>
        <v>4.74</v>
      </c>
      <c r="M42" s="335">
        <f>VLOOKUP($B42,'[8]L&amp;R Bal - Reference'!$W$8:$AV$34,'[8]PortfolioBuilds Summary by year'!M$1,FALSE)</f>
        <v>4.74</v>
      </c>
      <c r="N42" s="335">
        <f>VLOOKUP($B42,'[8]L&amp;R Bal - Reference'!$W$8:$AV$34,'[8]PortfolioBuilds Summary by year'!N$1,FALSE)</f>
        <v>14.22</v>
      </c>
      <c r="O42" s="335">
        <f>VLOOKUP($B42,'[8]L&amp;R Bal - Reference'!$W$8:$AV$34,'[8]PortfolioBuilds Summary by year'!O$1,FALSE)</f>
        <v>30</v>
      </c>
      <c r="P42" s="335">
        <f>VLOOKUP($B42,'[8]L&amp;R Bal - Reference'!$W$8:$AV$34,'[8]PortfolioBuilds Summary by year'!P$1,FALSE)</f>
        <v>15</v>
      </c>
      <c r="Q42" s="335">
        <f>VLOOKUP($B42,'[8]L&amp;R Bal - Reference'!$W$8:$AV$34,'[8]PortfolioBuilds Summary by year'!Q$1,FALSE)</f>
        <v>0</v>
      </c>
      <c r="R42" s="335">
        <f>VLOOKUP($B42,'[8]L&amp;R Bal - Reference'!$W$8:$AV$34,'[8]PortfolioBuilds Summary by year'!R$1,FALSE)</f>
        <v>43.5</v>
      </c>
      <c r="S42" s="335">
        <f>VLOOKUP($B42,'[8]L&amp;R Bal - Reference'!$W$8:$AV$34,'[8]PortfolioBuilds Summary by year'!S$1,FALSE)</f>
        <v>9.2200000000000006</v>
      </c>
      <c r="T42" s="335">
        <f>VLOOKUP($B42,'[8]L&amp;R Bal - Reference'!$W$8:$AV$34,'[8]PortfolioBuilds Summary by year'!T$1,FALSE)</f>
        <v>0</v>
      </c>
      <c r="U42" s="335">
        <f>VLOOKUP($B42,'[8]L&amp;R Bal - Reference'!$W$8:$AV$34,'[8]PortfolioBuilds Summary by year'!U$1,FALSE)</f>
        <v>0</v>
      </c>
      <c r="V42" s="335">
        <f>VLOOKUP($B42,'[8]L&amp;R Bal - Reference'!$W$8:$AV$34,'[8]PortfolioBuilds Summary by year'!V$1,FALSE)</f>
        <v>0</v>
      </c>
      <c r="W42" s="335">
        <f>VLOOKUP($B42,'[8]L&amp;R Bal - Reference'!$W$8:$AV$34,'[8]PortfolioBuilds Summary by year'!W$1,FALSE)</f>
        <v>0</v>
      </c>
      <c r="X42" s="335">
        <f>VLOOKUP($B42,'[8]L&amp;R Bal - Reference'!$W$8:$AV$34,'[8]PortfolioBuilds Summary by year'!X$1,FALSE)</f>
        <v>75.78</v>
      </c>
      <c r="Y42" s="335">
        <f>VLOOKUP($B42,'[8]L&amp;R Bal - Reference'!$W$8:$AV$34,'[8]PortfolioBuilds Summary by year'!Y$1,FALSE)</f>
        <v>128.5</v>
      </c>
      <c r="Z42" s="335">
        <f>VLOOKUP($B42,'[8]L&amp;R Bal - Reference'!$W$8:$AV$34,'[8]PortfolioBuilds Summary by year'!Z$1,FALSE)</f>
        <v>0</v>
      </c>
      <c r="AA42" s="335">
        <f>VLOOKUP($B42,'[8]L&amp;R Bal - Reference'!$W$8:$AV$34,'[8]PortfolioBuilds Summary by year'!AA$1,FALSE)</f>
        <v>194.82858394457378</v>
      </c>
      <c r="AB42" s="419"/>
      <c r="AC42" t="str">
        <f t="shared" si="0"/>
        <v>Sensitivity G: High Gas Price</v>
      </c>
    </row>
    <row r="43" spans="1:29" s="352" customFormat="1" ht="15" customHeight="1" x14ac:dyDescent="0.25">
      <c r="A43" s="345" t="s">
        <v>142</v>
      </c>
      <c r="B43" s="351" t="s">
        <v>42</v>
      </c>
      <c r="C43" s="347">
        <f>C41</f>
        <v>-195.233</v>
      </c>
      <c r="D43" s="347">
        <f t="shared" ref="D43:AA43" si="4">D41</f>
        <v>0</v>
      </c>
      <c r="E43" s="347">
        <f t="shared" si="4"/>
        <v>0</v>
      </c>
      <c r="F43" s="347">
        <f t="shared" si="4"/>
        <v>0</v>
      </c>
      <c r="G43" s="347">
        <f t="shared" si="4"/>
        <v>0</v>
      </c>
      <c r="H43" s="347">
        <f t="shared" si="4"/>
        <v>0</v>
      </c>
      <c r="I43" s="347">
        <f t="shared" si="4"/>
        <v>0</v>
      </c>
      <c r="J43" s="347">
        <f t="shared" si="4"/>
        <v>2.4657534246575343</v>
      </c>
      <c r="K43" s="347">
        <f t="shared" si="4"/>
        <v>4.74</v>
      </c>
      <c r="L43" s="347">
        <f t="shared" si="4"/>
        <v>4.74</v>
      </c>
      <c r="M43" s="347">
        <f t="shared" si="4"/>
        <v>4.74</v>
      </c>
      <c r="N43" s="347">
        <f t="shared" si="4"/>
        <v>14.22</v>
      </c>
      <c r="O43" s="347">
        <f t="shared" si="4"/>
        <v>30</v>
      </c>
      <c r="P43" s="347">
        <f t="shared" si="4"/>
        <v>15</v>
      </c>
      <c r="Q43" s="347">
        <f t="shared" si="4"/>
        <v>0</v>
      </c>
      <c r="R43" s="347">
        <f t="shared" si="4"/>
        <v>27</v>
      </c>
      <c r="S43" s="347">
        <f t="shared" si="4"/>
        <v>0</v>
      </c>
      <c r="T43" s="347">
        <f t="shared" si="4"/>
        <v>0</v>
      </c>
      <c r="U43" s="347">
        <f t="shared" si="4"/>
        <v>0</v>
      </c>
      <c r="V43" s="347">
        <f t="shared" si="4"/>
        <v>0</v>
      </c>
      <c r="W43" s="347">
        <f t="shared" si="4"/>
        <v>0</v>
      </c>
      <c r="X43" s="347">
        <f t="shared" si="4"/>
        <v>24</v>
      </c>
      <c r="Y43" s="347">
        <f t="shared" si="4"/>
        <v>51</v>
      </c>
      <c r="Z43" s="347">
        <f t="shared" si="4"/>
        <v>0</v>
      </c>
      <c r="AA43" s="347">
        <f t="shared" si="4"/>
        <v>171.77826077176061</v>
      </c>
      <c r="AB43" s="419"/>
      <c r="AC43" s="348" t="str">
        <f t="shared" si="0"/>
        <v>Preferred Portfolio</v>
      </c>
    </row>
    <row r="44" spans="1:29" s="354" customFormat="1" ht="15" customHeight="1" x14ac:dyDescent="0.25">
      <c r="A44" s="353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55"/>
    </row>
    <row r="45" spans="1:29" ht="14.45" customHeight="1" x14ac:dyDescent="0.25">
      <c r="A45" s="342"/>
    </row>
    <row r="46" spans="1:29" ht="14.45" customHeight="1" x14ac:dyDescent="0.25">
      <c r="A46" s="342"/>
    </row>
    <row r="47" spans="1:29" ht="14.45" customHeight="1" x14ac:dyDescent="0.25">
      <c r="A47" s="342"/>
    </row>
    <row r="48" spans="1:29" ht="14.45" customHeight="1" x14ac:dyDescent="0.25">
      <c r="A48" s="342"/>
    </row>
  </sheetData>
  <sortState ref="A4:AA39">
    <sortCondition ref="B4:B39"/>
  </sortState>
  <mergeCells count="4">
    <mergeCell ref="AB4:AB13"/>
    <mergeCell ref="AB14:AB23"/>
    <mergeCell ref="AB24:AB33"/>
    <mergeCell ref="AB34:AB43"/>
  </mergeCell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M29"/>
  <sheetViews>
    <sheetView workbookViewId="0">
      <selection activeCell="S22" sqref="S22"/>
    </sheetView>
  </sheetViews>
  <sheetFormatPr defaultRowHeight="15" x14ac:dyDescent="0.25"/>
  <cols>
    <col min="2" max="2" width="9.7109375" customWidth="1"/>
    <col min="3" max="3" width="11.85546875" customWidth="1"/>
    <col min="4" max="4" width="14.28515625" customWidth="1"/>
    <col min="5" max="5" width="16.42578125" customWidth="1"/>
    <col min="6" max="13" width="14.28515625" customWidth="1"/>
  </cols>
  <sheetData>
    <row r="2" spans="2:13" s="358" customFormat="1" ht="45.75" x14ac:dyDescent="0.3">
      <c r="B2" s="274"/>
      <c r="C2" s="274" t="s">
        <v>141</v>
      </c>
      <c r="D2" s="356" t="s">
        <v>90</v>
      </c>
      <c r="E2" s="357" t="s">
        <v>138</v>
      </c>
      <c r="F2" s="356" t="s">
        <v>135</v>
      </c>
      <c r="G2" s="356" t="s">
        <v>136</v>
      </c>
      <c r="H2" s="356" t="s">
        <v>137</v>
      </c>
      <c r="I2" s="356" t="s">
        <v>139</v>
      </c>
      <c r="J2" s="356" t="s">
        <v>149</v>
      </c>
      <c r="K2" s="356" t="s">
        <v>326</v>
      </c>
      <c r="L2" s="356" t="s">
        <v>150</v>
      </c>
      <c r="M2" s="356" t="s">
        <v>142</v>
      </c>
    </row>
    <row r="3" spans="2:13" x14ac:dyDescent="0.25">
      <c r="B3" s="277">
        <v>2024</v>
      </c>
      <c r="C3" s="279">
        <f>'[8]L&amp;R Bal - Reference'!J8</f>
        <v>994.98421999999994</v>
      </c>
      <c r="D3" s="314">
        <f>'[8]L&amp;R Bal - Reference'!$S8</f>
        <v>987.58776172917385</v>
      </c>
      <c r="E3" s="314">
        <f>'[8]L&amp;R Bal - Electrification'!$S8</f>
        <v>984.49169102317762</v>
      </c>
      <c r="F3" s="314">
        <f>'[8]L&amp;R Bal - A Ceiling Price'!$S8</f>
        <v>987.86589741775106</v>
      </c>
      <c r="G3" s="314">
        <f>'[8]L&amp;R Bal - B Floor Price'!$S8</f>
        <v>988.18376472821444</v>
      </c>
      <c r="H3" s="314">
        <f>'[8]L&amp;R Bal - C Limited Emissions'!$T8</f>
        <v>983.56994039877327</v>
      </c>
      <c r="I3" s="314">
        <f>'[8]L&amp;R Bal - D RNG NA'!$S8</f>
        <v>987.58776172917385</v>
      </c>
      <c r="J3" s="314">
        <f>'[8]L&amp;R Bal - E HHP Policy'!$T8</f>
        <v>987.94770647233224</v>
      </c>
      <c r="K3" s="314">
        <f>'[8]L&amp;R Bal - F Zero Growth'!$S8</f>
        <v>988.17867912214172</v>
      </c>
      <c r="L3" s="314">
        <f>'[8]L&amp;R Bal - G High Gas'!$S8</f>
        <v>987.84285344703471</v>
      </c>
      <c r="M3" s="314">
        <f>K3</f>
        <v>988.17867912214172</v>
      </c>
    </row>
    <row r="4" spans="2:13" x14ac:dyDescent="0.25">
      <c r="B4" s="277">
        <v>2025</v>
      </c>
      <c r="C4" s="279">
        <f>'[8]L&amp;R Bal - Reference'!J9</f>
        <v>1003.6848100000002</v>
      </c>
      <c r="D4" s="314">
        <f>'[8]L&amp;R Bal - Reference'!$S9</f>
        <v>988.79631545343443</v>
      </c>
      <c r="E4" s="314">
        <f>'[8]L&amp;R Bal - Electrification'!$S9</f>
        <v>982.85076644874584</v>
      </c>
      <c r="F4" s="314">
        <f>'[8]L&amp;R Bal - A Ceiling Price'!$S9</f>
        <v>989.36428073928346</v>
      </c>
      <c r="G4" s="314">
        <f>'[8]L&amp;R Bal - B Floor Price'!$S9</f>
        <v>990.01722984252035</v>
      </c>
      <c r="H4" s="314">
        <f>'[8]L&amp;R Bal - C Limited Emissions'!$T9</f>
        <v>980.62993927501407</v>
      </c>
      <c r="I4" s="314">
        <f>'[8]L&amp;R Bal - D RNG NA'!$S9</f>
        <v>988.79631545343443</v>
      </c>
      <c r="J4" s="314">
        <f>'[8]L&amp;R Bal - E HHP Policy'!$T9</f>
        <v>989.14405334811227</v>
      </c>
      <c r="K4" s="314">
        <f>'[8]L&amp;R Bal - F Zero Growth'!$S9</f>
        <v>989.99091880047456</v>
      </c>
      <c r="L4" s="314">
        <f>'[8]L&amp;R Bal - G High Gas'!$S9</f>
        <v>989.3175475355464</v>
      </c>
      <c r="M4" s="314">
        <f t="shared" ref="M4:M29" si="0">K4</f>
        <v>989.99091880047456</v>
      </c>
    </row>
    <row r="5" spans="2:13" x14ac:dyDescent="0.25">
      <c r="B5" s="277">
        <v>2026</v>
      </c>
      <c r="C5" s="279">
        <f>'[8]L&amp;R Bal - Reference'!J10</f>
        <v>1011.47689</v>
      </c>
      <c r="D5" s="314">
        <f>'[8]L&amp;R Bal - Reference'!$S10</f>
        <v>986.69926875346653</v>
      </c>
      <c r="E5" s="314">
        <f>'[8]L&amp;R Bal - Electrification'!$S10</f>
        <v>978.39019696723528</v>
      </c>
      <c r="F5" s="314">
        <f>'[8]L&amp;R Bal - A Ceiling Price'!$S10</f>
        <v>987.64239689724866</v>
      </c>
      <c r="G5" s="314">
        <f>'[8]L&amp;R Bal - B Floor Price'!$S10</f>
        <v>988.64591667140519</v>
      </c>
      <c r="H5" s="314">
        <f>'[8]L&amp;R Bal - C Limited Emissions'!$T10</f>
        <v>974.33975044065357</v>
      </c>
      <c r="I5" s="314">
        <f>'[8]L&amp;R Bal - D RNG NA'!$S10</f>
        <v>986.69926875346653</v>
      </c>
      <c r="J5" s="314">
        <f>'[8]L&amp;R Bal - E HHP Policy'!$T10</f>
        <v>986.62347383903978</v>
      </c>
      <c r="K5" s="314">
        <f>'[8]L&amp;R Bal - F Zero Growth'!$S10</f>
        <v>988.60037673057002</v>
      </c>
      <c r="L5" s="314">
        <f>'[8]L&amp;R Bal - G High Gas'!$S10</f>
        <v>987.57176601156687</v>
      </c>
      <c r="M5" s="314">
        <f t="shared" si="0"/>
        <v>988.60037673057002</v>
      </c>
    </row>
    <row r="6" spans="2:13" x14ac:dyDescent="0.25">
      <c r="B6" s="277">
        <v>2027</v>
      </c>
      <c r="C6" s="279">
        <f>'[8]L&amp;R Bal - Reference'!J11</f>
        <v>1019.3393100000002</v>
      </c>
      <c r="D6" s="314">
        <f>'[8]L&amp;R Bal - Reference'!$S11</f>
        <v>985.60191339422443</v>
      </c>
      <c r="E6" s="314">
        <f>'[8]L&amp;R Bal - Electrification'!$S11</f>
        <v>929.21869327401214</v>
      </c>
      <c r="F6" s="314">
        <f>'[8]L&amp;R Bal - A Ceiling Price'!$S11</f>
        <v>986.91179988517501</v>
      </c>
      <c r="G6" s="314">
        <f>'[8]L&amp;R Bal - B Floor Price'!$S11</f>
        <v>988.28152360766376</v>
      </c>
      <c r="H6" s="314">
        <f>'[8]L&amp;R Bal - C Limited Emissions'!$T11</f>
        <v>968.90192541511942</v>
      </c>
      <c r="I6" s="314">
        <f>'[8]L&amp;R Bal - D RNG NA'!$S11</f>
        <v>985.60191339422443</v>
      </c>
      <c r="J6" s="314">
        <f>'[8]L&amp;R Bal - E HHP Policy'!$T11</f>
        <v>984.27936330367015</v>
      </c>
      <c r="K6" s="314">
        <f>'[8]L&amp;R Bal - F Zero Growth'!$S11</f>
        <v>983.26314959410718</v>
      </c>
      <c r="L6" s="314">
        <f>'[8]L&amp;R Bal - G High Gas'!$S11</f>
        <v>986.81669385305611</v>
      </c>
      <c r="M6" s="314">
        <f t="shared" si="0"/>
        <v>983.26314959410718</v>
      </c>
    </row>
    <row r="7" spans="2:13" x14ac:dyDescent="0.25">
      <c r="B7" s="277">
        <v>2028</v>
      </c>
      <c r="C7" s="279">
        <f>'[8]L&amp;R Bal - Reference'!J12</f>
        <v>1026.4849200000001</v>
      </c>
      <c r="D7" s="314">
        <f>'[8]L&amp;R Bal - Reference'!$S12</f>
        <v>983.25628383410583</v>
      </c>
      <c r="E7" s="314">
        <f>'[8]L&amp;R Bal - Electrification'!$S12</f>
        <v>903.43194656264336</v>
      </c>
      <c r="F7" s="314">
        <f>'[8]L&amp;R Bal - A Ceiling Price'!$S12</f>
        <v>984.91782818019726</v>
      </c>
      <c r="G7" s="314">
        <f>'[8]L&amp;R Bal - B Floor Price'!$S12</f>
        <v>986.67211275687271</v>
      </c>
      <c r="H7" s="314">
        <f>'[8]L&amp;R Bal - C Limited Emissions'!$T12</f>
        <v>962.14230286291752</v>
      </c>
      <c r="I7" s="314">
        <f>'[8]L&amp;R Bal - D RNG NA'!$S12</f>
        <v>983.25628383410583</v>
      </c>
      <c r="J7" s="314">
        <f>'[8]L&amp;R Bal - E HHP Policy'!$T12</f>
        <v>979.82988087094918</v>
      </c>
      <c r="K7" s="314">
        <f>'[8]L&amp;R Bal - F Zero Growth'!$S12</f>
        <v>973.32904535036198</v>
      </c>
      <c r="L7" s="314">
        <f>'[8]L&amp;R Bal - G High Gas'!$S12</f>
        <v>984.79793916985602</v>
      </c>
      <c r="M7" s="314">
        <f t="shared" si="0"/>
        <v>973.32904535036198</v>
      </c>
    </row>
    <row r="8" spans="2:13" x14ac:dyDescent="0.25">
      <c r="B8" s="277">
        <v>2029</v>
      </c>
      <c r="C8" s="279">
        <f>'[8]L&amp;R Bal - Reference'!J13</f>
        <v>1035.2680499999999</v>
      </c>
      <c r="D8" s="314">
        <f>'[8]L&amp;R Bal - Reference'!$S13</f>
        <v>978.45514167718341</v>
      </c>
      <c r="E8" s="314">
        <f>'[8]L&amp;R Bal - Electrification'!$S13</f>
        <v>872.38774385633064</v>
      </c>
      <c r="F8" s="314">
        <f>'[8]L&amp;R Bal - A Ceiling Price'!$S13</f>
        <v>980.6324957900332</v>
      </c>
      <c r="G8" s="314">
        <f>'[8]L&amp;R Bal - B Floor Price'!$S13</f>
        <v>982.77016931873948</v>
      </c>
      <c r="H8" s="314">
        <f>'[8]L&amp;R Bal - C Limited Emissions'!$T13</f>
        <v>952.88585841049041</v>
      </c>
      <c r="I8" s="314">
        <f>'[8]L&amp;R Bal - D RNG NA'!$S13</f>
        <v>978.45514167718341</v>
      </c>
      <c r="J8" s="314">
        <f>'[8]L&amp;R Bal - E HHP Policy'!$T13</f>
        <v>972.18791710226162</v>
      </c>
      <c r="K8" s="314">
        <f>'[8]L&amp;R Bal - F Zero Growth'!$S13</f>
        <v>961.02078400575317</v>
      </c>
      <c r="L8" s="314">
        <f>'[8]L&amp;R Bal - G High Gas'!$S13</f>
        <v>980.48724518748213</v>
      </c>
      <c r="M8" s="314">
        <f t="shared" si="0"/>
        <v>961.02078400575317</v>
      </c>
    </row>
    <row r="9" spans="2:13" x14ac:dyDescent="0.25">
      <c r="B9" s="277">
        <v>2030</v>
      </c>
      <c r="C9" s="279">
        <f>'[8]L&amp;R Bal - Reference'!J14</f>
        <v>1043.3949500000001</v>
      </c>
      <c r="D9" s="314">
        <f>'[8]L&amp;R Bal - Reference'!$S14</f>
        <v>976.37211214916283</v>
      </c>
      <c r="E9" s="314">
        <f>'[8]L&amp;R Bal - Electrification'!$S14</f>
        <v>839.67407166024577</v>
      </c>
      <c r="F9" s="314">
        <f>'[8]L&amp;R Bal - A Ceiling Price'!$S14</f>
        <v>978.94593360403451</v>
      </c>
      <c r="G9" s="314">
        <f>'[8]L&amp;R Bal - B Floor Price'!$S14</f>
        <v>981.47023174664139</v>
      </c>
      <c r="H9" s="314">
        <f>'[8]L&amp;R Bal - C Limited Emissions'!$T14</f>
        <v>946.42995088855378</v>
      </c>
      <c r="I9" s="314">
        <f>'[8]L&amp;R Bal - D RNG NA'!$S14</f>
        <v>976.37211214916283</v>
      </c>
      <c r="J9" s="314">
        <f>'[8]L&amp;R Bal - E HHP Policy'!$T14</f>
        <v>965.8949845449647</v>
      </c>
      <c r="K9" s="314">
        <f>'[8]L&amp;R Bal - F Zero Growth'!$S14</f>
        <v>951.49542979020555</v>
      </c>
      <c r="L9" s="314">
        <f>'[8]L&amp;R Bal - G High Gas'!$S14</f>
        <v>978.77635110104143</v>
      </c>
      <c r="M9" s="314">
        <f t="shared" si="0"/>
        <v>951.49542979020555</v>
      </c>
    </row>
    <row r="10" spans="2:13" x14ac:dyDescent="0.25">
      <c r="B10" s="277">
        <v>2031</v>
      </c>
      <c r="C10" s="279">
        <f>'[8]L&amp;R Bal - Reference'!J15</f>
        <v>1051.55927</v>
      </c>
      <c r="D10" s="314">
        <f>'[8]L&amp;R Bal - Reference'!$S15</f>
        <v>973.70936513247602</v>
      </c>
      <c r="E10" s="314">
        <f>'[8]L&amp;R Bal - Electrification'!$S15</f>
        <v>801.58762090869163</v>
      </c>
      <c r="F10" s="314">
        <f>'[8]L&amp;R Bal - A Ceiling Price'!$S15</f>
        <v>976.69821359789398</v>
      </c>
      <c r="G10" s="314">
        <f>'[8]L&amp;R Bal - B Floor Price'!$S15</f>
        <v>979.63426696955105</v>
      </c>
      <c r="H10" s="314">
        <f>'[8]L&amp;R Bal - C Limited Emissions'!$T15</f>
        <v>939.0917913633748</v>
      </c>
      <c r="I10" s="314">
        <f>'[8]L&amp;R Bal - D RNG NA'!$S15</f>
        <v>973.70936513247602</v>
      </c>
      <c r="J10" s="314">
        <f>'[8]L&amp;R Bal - E HHP Policy'!$T15</f>
        <v>957.88664442857726</v>
      </c>
      <c r="K10" s="314">
        <f>'[8]L&amp;R Bal - F Zero Growth'!$S15</f>
        <v>941.51734143281135</v>
      </c>
      <c r="L10" s="314">
        <f>'[8]L&amp;R Bal - G High Gas'!$S15</f>
        <v>976.50279592361562</v>
      </c>
      <c r="M10" s="314">
        <f t="shared" si="0"/>
        <v>941.51734143281135</v>
      </c>
    </row>
    <row r="11" spans="2:13" x14ac:dyDescent="0.25">
      <c r="B11" s="277">
        <v>2032</v>
      </c>
      <c r="C11" s="279">
        <f>'[8]L&amp;R Bal - Reference'!J16</f>
        <v>1058.63858</v>
      </c>
      <c r="D11" s="314">
        <f>'[8]L&amp;R Bal - Reference'!$S16</f>
        <v>963.33229104754253</v>
      </c>
      <c r="E11" s="314">
        <f>'[8]L&amp;R Bal - Electrification'!$S16</f>
        <v>754.02502335251756</v>
      </c>
      <c r="F11" s="314">
        <f>'[8]L&amp;R Bal - A Ceiling Price'!$S16</f>
        <v>967.06761185387188</v>
      </c>
      <c r="G11" s="314">
        <f>'[8]L&amp;R Bal - B Floor Price'!$S16</f>
        <v>970.42991414576625</v>
      </c>
      <c r="H11" s="314">
        <f>'[8]L&amp;R Bal - C Limited Emissions'!$T16</f>
        <v>923.77830903392908</v>
      </c>
      <c r="I11" s="314">
        <f>'[8]L&amp;R Bal - D RNG NA'!$S16</f>
        <v>963.33229104754253</v>
      </c>
      <c r="J11" s="314">
        <f>'[8]L&amp;R Bal - E HHP Policy'!$T16</f>
        <v>942.0350458006269</v>
      </c>
      <c r="K11" s="314">
        <f>'[8]L&amp;R Bal - F Zero Growth'!$S16</f>
        <v>924.23328839957162</v>
      </c>
      <c r="L11" s="314">
        <f>'[8]L&amp;R Bal - G High Gas'!$S16</f>
        <v>966.84468724481724</v>
      </c>
      <c r="M11" s="314">
        <f t="shared" si="0"/>
        <v>924.23328839957162</v>
      </c>
    </row>
    <row r="12" spans="2:13" x14ac:dyDescent="0.25">
      <c r="B12" s="277">
        <v>2033</v>
      </c>
      <c r="C12" s="279">
        <f>'[8]L&amp;R Bal - Reference'!J17</f>
        <v>1067.06105</v>
      </c>
      <c r="D12" s="314">
        <f>'[8]L&amp;R Bal - Reference'!$S17</f>
        <v>960.42540246052874</v>
      </c>
      <c r="E12" s="314">
        <f>'[8]L&amp;R Bal - Electrification'!$S17</f>
        <v>711.23915058531838</v>
      </c>
      <c r="F12" s="314">
        <f>'[8]L&amp;R Bal - A Ceiling Price'!$S17</f>
        <v>964.70851232564462</v>
      </c>
      <c r="G12" s="314">
        <f>'[8]L&amp;R Bal - B Floor Price'!$S17</f>
        <v>968.49133539730201</v>
      </c>
      <c r="H12" s="314">
        <f>'[8]L&amp;R Bal - C Limited Emissions'!$T17</f>
        <v>915.8415458262798</v>
      </c>
      <c r="I12" s="314">
        <f>'[8]L&amp;R Bal - D RNG NA'!$S17</f>
        <v>960.42540246052874</v>
      </c>
      <c r="J12" s="314">
        <f>'[8]L&amp;R Bal - E HHP Policy'!$T17</f>
        <v>931.3078508015891</v>
      </c>
      <c r="K12" s="314">
        <f>'[8]L&amp;R Bal - F Zero Growth'!$S17</f>
        <v>914.21812573282909</v>
      </c>
      <c r="L12" s="314">
        <f>'[8]L&amp;R Bal - G High Gas'!$S17</f>
        <v>964.45782742644747</v>
      </c>
      <c r="M12" s="314">
        <f t="shared" si="0"/>
        <v>914.21812573282909</v>
      </c>
    </row>
    <row r="13" spans="2:13" x14ac:dyDescent="0.25">
      <c r="B13" s="277">
        <v>2034</v>
      </c>
      <c r="C13" s="279">
        <f>'[8]L&amp;R Bal - Reference'!J18</f>
        <v>1074.4459299999999</v>
      </c>
      <c r="D13" s="314">
        <f>'[8]L&amp;R Bal - Reference'!$S18</f>
        <v>962.67037647625648</v>
      </c>
      <c r="E13" s="314">
        <f>'[8]L&amp;R Bal - Electrification'!$S18</f>
        <v>675.74721065419294</v>
      </c>
      <c r="F13" s="314">
        <f>'[8]L&amp;R Bal - A Ceiling Price'!$S18</f>
        <v>967.13610038391221</v>
      </c>
      <c r="G13" s="314">
        <f>'[8]L&amp;R Bal - B Floor Price'!$S18</f>
        <v>970.9970414568387</v>
      </c>
      <c r="H13" s="314">
        <f>'[8]L&amp;R Bal - C Limited Emissions'!$T18</f>
        <v>917.60005206412688</v>
      </c>
      <c r="I13" s="314">
        <f>'[8]L&amp;R Bal - D RNG NA'!$S18</f>
        <v>962.67037647625648</v>
      </c>
      <c r="J13" s="314">
        <f>'[8]L&amp;R Bal - E HHP Policy'!$T18</f>
        <v>924.02288589714976</v>
      </c>
      <c r="K13" s="314">
        <f>'[8]L&amp;R Bal - F Zero Growth'!$S18</f>
        <v>908.74959992828553</v>
      </c>
      <c r="L13" s="314">
        <f>'[8]L&amp;R Bal - G High Gas'!$S18</f>
        <v>966.88414990757815</v>
      </c>
      <c r="M13" s="314">
        <f t="shared" si="0"/>
        <v>908.74959992828553</v>
      </c>
    </row>
    <row r="14" spans="2:13" x14ac:dyDescent="0.25">
      <c r="B14" s="277">
        <v>2035</v>
      </c>
      <c r="C14" s="279">
        <f>'[8]L&amp;R Bal - Reference'!J19</f>
        <v>1081.79108</v>
      </c>
      <c r="D14" s="314">
        <f>'[8]L&amp;R Bal - Reference'!$S19</f>
        <v>965.14427885906082</v>
      </c>
      <c r="E14" s="314">
        <f>'[8]L&amp;R Bal - Electrification'!$S19</f>
        <v>640.14303503765495</v>
      </c>
      <c r="F14" s="314">
        <f>'[8]L&amp;R Bal - A Ceiling Price'!$S19</f>
        <v>969.8441498085092</v>
      </c>
      <c r="G14" s="314">
        <f>'[8]L&amp;R Bal - B Floor Price'!$S19</f>
        <v>973.77731123852061</v>
      </c>
      <c r="H14" s="314">
        <f>'[8]L&amp;R Bal - C Limited Emissions'!$T19</f>
        <v>919.55266064303362</v>
      </c>
      <c r="I14" s="314">
        <f>'[8]L&amp;R Bal - D RNG NA'!$S19</f>
        <v>965.14427885906082</v>
      </c>
      <c r="J14" s="314">
        <f>'[8]L&amp;R Bal - E HHP Policy'!$T19</f>
        <v>916.39447888357745</v>
      </c>
      <c r="K14" s="314">
        <f>'[8]L&amp;R Bal - F Zero Growth'!$S19</f>
        <v>903.67638135478444</v>
      </c>
      <c r="L14" s="314">
        <f>'[8]L&amp;R Bal - G High Gas'!$S19</f>
        <v>969.59091789850004</v>
      </c>
      <c r="M14" s="314">
        <f t="shared" si="0"/>
        <v>903.67638135478444</v>
      </c>
    </row>
    <row r="15" spans="2:13" x14ac:dyDescent="0.25">
      <c r="B15" s="277">
        <v>2036</v>
      </c>
      <c r="C15" s="279">
        <f>'[8]L&amp;R Bal - Reference'!J20</f>
        <v>1088.3149900000001</v>
      </c>
      <c r="D15" s="314">
        <f>'[8]L&amp;R Bal - Reference'!$S20</f>
        <v>966.83757744121033</v>
      </c>
      <c r="E15" s="314">
        <f>'[8]L&amp;R Bal - Electrification'!$S20</f>
        <v>603.40392832059354</v>
      </c>
      <c r="F15" s="314">
        <f>'[8]L&amp;R Bal - A Ceiling Price'!$S20</f>
        <v>971.66103416474016</v>
      </c>
      <c r="G15" s="314">
        <f>'[8]L&amp;R Bal - B Floor Price'!$S20</f>
        <v>975.6630534206281</v>
      </c>
      <c r="H15" s="314">
        <f>'[8]L&amp;R Bal - C Limited Emissions'!$T20</f>
        <v>920.86190995266338</v>
      </c>
      <c r="I15" s="314">
        <f>'[8]L&amp;R Bal - D RNG NA'!$S20</f>
        <v>966.83757744121033</v>
      </c>
      <c r="J15" s="314">
        <f>'[8]L&amp;R Bal - E HHP Policy'!$T20</f>
        <v>907.95271020978441</v>
      </c>
      <c r="K15" s="314">
        <f>'[8]L&amp;R Bal - F Zero Growth'!$S20</f>
        <v>897.91426083186332</v>
      </c>
      <c r="L15" s="314">
        <f>'[8]L&amp;R Bal - G High Gas'!$S20</f>
        <v>971.40713898338447</v>
      </c>
      <c r="M15" s="314">
        <f t="shared" si="0"/>
        <v>897.91426083186332</v>
      </c>
    </row>
    <row r="16" spans="2:13" x14ac:dyDescent="0.25">
      <c r="B16" s="277">
        <v>2037</v>
      </c>
      <c r="C16" s="279">
        <f>'[8]L&amp;R Bal - Reference'!J21</f>
        <v>1096.5153700000001</v>
      </c>
      <c r="D16" s="314">
        <f>'[8]L&amp;R Bal - Reference'!$S21</f>
        <v>970.09132717527439</v>
      </c>
      <c r="E16" s="314">
        <f>'[8]L&amp;R Bal - Electrification'!$S21</f>
        <v>570.135963593778</v>
      </c>
      <c r="F16" s="314">
        <f>'[8]L&amp;R Bal - A Ceiling Price'!$S21</f>
        <v>975.0376780083418</v>
      </c>
      <c r="G16" s="314">
        <f>'[8]L&amp;R Bal - B Floor Price'!$S21</f>
        <v>979.1092606201853</v>
      </c>
      <c r="H16" s="314">
        <f>'[8]L&amp;R Bal - C Limited Emissions'!$T21</f>
        <v>923.4753967520046</v>
      </c>
      <c r="I16" s="314">
        <f>'[8]L&amp;R Bal - D RNG NA'!$S21</f>
        <v>970.09132717527439</v>
      </c>
      <c r="J16" s="314">
        <f>'[8]L&amp;R Bal - E HHP Policy'!$T21</f>
        <v>901.08700839568132</v>
      </c>
      <c r="K16" s="314">
        <f>'[8]L&amp;R Bal - F Zero Growth'!$S21</f>
        <v>894.47030207958642</v>
      </c>
      <c r="L16" s="314">
        <f>'[8]L&amp;R Bal - G High Gas'!$S21</f>
        <v>974.78222520129009</v>
      </c>
      <c r="M16" s="314">
        <f t="shared" si="0"/>
        <v>894.47030207958642</v>
      </c>
    </row>
    <row r="17" spans="2:13" x14ac:dyDescent="0.25">
      <c r="B17" s="277">
        <v>2038</v>
      </c>
      <c r="C17" s="279">
        <f>'[8]L&amp;R Bal - Reference'!J22</f>
        <v>1104.03051</v>
      </c>
      <c r="D17" s="314">
        <f>'[8]L&amp;R Bal - Reference'!$S22</f>
        <v>971.8279827434352</v>
      </c>
      <c r="E17" s="314">
        <f>'[8]L&amp;R Bal - Electrification'!$S22</f>
        <v>534.10441770018281</v>
      </c>
      <c r="F17" s="314">
        <f>'[8]L&amp;R Bal - A Ceiling Price'!$S22</f>
        <v>977.00572755371707</v>
      </c>
      <c r="G17" s="314">
        <f>'[8]L&amp;R Bal - B Floor Price'!$S22</f>
        <v>981.16526312346286</v>
      </c>
      <c r="H17" s="314">
        <f>'[8]L&amp;R Bal - C Limited Emissions'!$T22</f>
        <v>924.36610086436281</v>
      </c>
      <c r="I17" s="314">
        <f>'[8]L&amp;R Bal - D RNG NA'!$S22</f>
        <v>971.8279827434352</v>
      </c>
      <c r="J17" s="314">
        <f>'[8]L&amp;R Bal - E HHP Policy'!$T22</f>
        <v>893.79081235028252</v>
      </c>
      <c r="K17" s="314">
        <f>'[8]L&amp;R Bal - F Zero Growth'!$S22</f>
        <v>889.68368912741289</v>
      </c>
      <c r="L17" s="314">
        <f>'[8]L&amp;R Bal - G High Gas'!$S22</f>
        <v>976.74789774691601</v>
      </c>
      <c r="M17" s="314">
        <f t="shared" si="0"/>
        <v>889.68368912741289</v>
      </c>
    </row>
    <row r="18" spans="2:13" x14ac:dyDescent="0.25">
      <c r="B18" s="277">
        <v>2039</v>
      </c>
      <c r="C18" s="279">
        <f>'[8]L&amp;R Bal - Reference'!J23</f>
        <v>1111.41419</v>
      </c>
      <c r="D18" s="314">
        <f>'[8]L&amp;R Bal - Reference'!$S23</f>
        <v>973.78818000194838</v>
      </c>
      <c r="E18" s="314">
        <f>'[8]L&amp;R Bal - Electrification'!$S23</f>
        <v>498.17153195715269</v>
      </c>
      <c r="F18" s="314">
        <f>'[8]L&amp;R Bal - A Ceiling Price'!$S23</f>
        <v>979.14094731355726</v>
      </c>
      <c r="G18" s="314">
        <f>'[8]L&amp;R Bal - B Floor Price'!$S23</f>
        <v>983.37959627029613</v>
      </c>
      <c r="H18" s="314">
        <f>'[8]L&amp;R Bal - C Limited Emissions'!$T23</f>
        <v>925.60953092987165</v>
      </c>
      <c r="I18" s="314">
        <f>'[8]L&amp;R Bal - D RNG NA'!$S23</f>
        <v>973.78818000194838</v>
      </c>
      <c r="J18" s="314">
        <f>'[8]L&amp;R Bal - E HHP Policy'!$T23</f>
        <v>886.85275381861129</v>
      </c>
      <c r="K18" s="314">
        <f>'[8]L&amp;R Bal - F Zero Growth'!$S23</f>
        <v>884.96930473827331</v>
      </c>
      <c r="L18" s="314">
        <f>'[8]L&amp;R Bal - G High Gas'!$S23</f>
        <v>978.88136961082944</v>
      </c>
      <c r="M18" s="314">
        <f t="shared" si="0"/>
        <v>884.96930473827331</v>
      </c>
    </row>
    <row r="19" spans="2:13" x14ac:dyDescent="0.25">
      <c r="B19" s="277">
        <v>2040</v>
      </c>
      <c r="C19" s="279">
        <f>'[8]L&amp;R Bal - Reference'!J24</f>
        <v>1117.6881399999997</v>
      </c>
      <c r="D19" s="314">
        <f>'[8]L&amp;R Bal - Reference'!$S24</f>
        <v>973.98145896515007</v>
      </c>
      <c r="E19" s="314">
        <f>'[8]L&amp;R Bal - Electrification'!$S24</f>
        <v>458.87222756224605</v>
      </c>
      <c r="F19" s="314">
        <f>'[8]L&amp;R Bal - A Ceiling Price'!$S24</f>
        <v>979.66276610554587</v>
      </c>
      <c r="G19" s="314">
        <f>'[8]L&amp;R Bal - B Floor Price'!$S24</f>
        <v>983.99774356435569</v>
      </c>
      <c r="H19" s="314">
        <f>'[8]L&amp;R Bal - C Limited Emissions'!$T24</f>
        <v>924.83819192223302</v>
      </c>
      <c r="I19" s="314">
        <f>'[8]L&amp;R Bal - D RNG NA'!$S24</f>
        <v>973.98145896515007</v>
      </c>
      <c r="J19" s="314">
        <f>'[8]L&amp;R Bal - E HHP Policy'!$T24</f>
        <v>878.40870857027869</v>
      </c>
      <c r="K19" s="314">
        <f>'[8]L&amp;R Bal - F Zero Growth'!$S24</f>
        <v>878.72867570102301</v>
      </c>
      <c r="L19" s="314">
        <f>'[8]L&amp;R Bal - G High Gas'!$S24</f>
        <v>979.40030911058454</v>
      </c>
      <c r="M19" s="314">
        <f t="shared" si="0"/>
        <v>878.72867570102301</v>
      </c>
    </row>
    <row r="20" spans="2:13" x14ac:dyDescent="0.25">
      <c r="B20" s="277">
        <v>2041</v>
      </c>
      <c r="C20" s="279">
        <f>'[8]L&amp;R Bal - Reference'!J25</f>
        <v>1125.7561599999999</v>
      </c>
      <c r="D20" s="314">
        <f>'[8]L&amp;R Bal - Reference'!$S25</f>
        <v>978.28925790942117</v>
      </c>
      <c r="E20" s="314">
        <f>'[8]L&amp;R Bal - Electrification'!$S25</f>
        <v>432.38066456543538</v>
      </c>
      <c r="F20" s="314">
        <f>'[8]L&amp;R Bal - A Ceiling Price'!$S25</f>
        <v>984.10081704384493</v>
      </c>
      <c r="G20" s="314">
        <f>'[8]L&amp;R Bal - B Floor Price'!$S25</f>
        <v>988.47683123342074</v>
      </c>
      <c r="H20" s="314">
        <f>'[8]L&amp;R Bal - C Limited Emissions'!$T25</f>
        <v>928.68416971119473</v>
      </c>
      <c r="I20" s="314">
        <f>'[8]L&amp;R Bal - D RNG NA'!$S25</f>
        <v>978.28925790942117</v>
      </c>
      <c r="J20" s="314">
        <f>'[8]L&amp;R Bal - E HHP Policy'!$T25</f>
        <v>873.98230161431172</v>
      </c>
      <c r="K20" s="314">
        <f>'[8]L&amp;R Bal - F Zero Growth'!$S25</f>
        <v>875.89202810934296</v>
      </c>
      <c r="L20" s="314">
        <f>'[8]L&amp;R Bal - G High Gas'!$S25</f>
        <v>983.83765859566176</v>
      </c>
      <c r="M20" s="314">
        <f t="shared" si="0"/>
        <v>875.89202810934296</v>
      </c>
    </row>
    <row r="21" spans="2:13" x14ac:dyDescent="0.25">
      <c r="B21" s="277">
        <v>2042</v>
      </c>
      <c r="C21" s="279">
        <f>'[8]L&amp;R Bal - Reference'!J26</f>
        <v>1133.1107300000001</v>
      </c>
      <c r="D21" s="314">
        <f>'[8]L&amp;R Bal - Reference'!$S26</f>
        <v>981.14990427354087</v>
      </c>
      <c r="E21" s="314">
        <f>'[8]L&amp;R Bal - Electrification'!$S26</f>
        <v>405.00410698618271</v>
      </c>
      <c r="F21" s="314">
        <f>'[8]L&amp;R Bal - A Ceiling Price'!$S26</f>
        <v>987.20387720192525</v>
      </c>
      <c r="G21" s="314">
        <f>'[8]L&amp;R Bal - B Floor Price'!$S26</f>
        <v>991.66052419464813</v>
      </c>
      <c r="H21" s="314">
        <f>'[8]L&amp;R Bal - C Limited Emissions'!$T26</f>
        <v>930.52885540718557</v>
      </c>
      <c r="I21" s="314">
        <f>'[8]L&amp;R Bal - D RNG NA'!$S26</f>
        <v>981.14990427354087</v>
      </c>
      <c r="J21" s="314">
        <f>'[8]L&amp;R Bal - E HHP Policy'!$T26</f>
        <v>867.68703302238873</v>
      </c>
      <c r="K21" s="314">
        <f>'[8]L&amp;R Bal - F Zero Growth'!$S26</f>
        <v>871.74019806088518</v>
      </c>
      <c r="L21" s="314">
        <f>'[8]L&amp;R Bal - G High Gas'!$S26</f>
        <v>986.93695278334508</v>
      </c>
      <c r="M21" s="314">
        <f t="shared" si="0"/>
        <v>871.74019806088518</v>
      </c>
    </row>
    <row r="22" spans="2:13" x14ac:dyDescent="0.25">
      <c r="B22" s="277">
        <v>2043</v>
      </c>
      <c r="C22" s="279">
        <f>'[8]L&amp;R Bal - Reference'!J27</f>
        <v>1140.4231</v>
      </c>
      <c r="D22" s="314">
        <f>'[8]L&amp;R Bal - Reference'!$S27</f>
        <v>984.45924227621742</v>
      </c>
      <c r="E22" s="314">
        <f>'[8]L&amp;R Bal - Electrification'!$S27</f>
        <v>374.30105301302251</v>
      </c>
      <c r="F22" s="314">
        <f>'[8]L&amp;R Bal - A Ceiling Price'!$S27</f>
        <v>990.62543216628421</v>
      </c>
      <c r="G22" s="314">
        <f>'[8]L&amp;R Bal - B Floor Price'!$S27</f>
        <v>995.10923541782449</v>
      </c>
      <c r="H22" s="314">
        <f>'[8]L&amp;R Bal - C Limited Emissions'!$T27</f>
        <v>933.69748546514484</v>
      </c>
      <c r="I22" s="314">
        <f>'[8]L&amp;R Bal - D RNG NA'!$S27</f>
        <v>984.45924227621742</v>
      </c>
      <c r="J22" s="314">
        <f>'[8]L&amp;R Bal - E HHP Policy'!$T27</f>
        <v>864.18373411614903</v>
      </c>
      <c r="K22" s="314">
        <f>'[8]L&amp;R Bal - F Zero Growth'!$S27</f>
        <v>867.87269579996882</v>
      </c>
      <c r="L22" s="314">
        <f>'[8]L&amp;R Bal - G High Gas'!$S27</f>
        <v>990.35949703683082</v>
      </c>
      <c r="M22" s="314">
        <f t="shared" si="0"/>
        <v>867.87269579996882</v>
      </c>
    </row>
    <row r="23" spans="2:13" x14ac:dyDescent="0.25">
      <c r="B23" s="277">
        <v>2044</v>
      </c>
      <c r="C23" s="279">
        <f>'[8]L&amp;R Bal - Reference'!J28</f>
        <v>1146.87691</v>
      </c>
      <c r="D23" s="314">
        <f>'[8]L&amp;R Bal - Reference'!$S28</f>
        <v>982.74416425490051</v>
      </c>
      <c r="E23" s="314">
        <f>'[8]L&amp;R Bal - Electrification'!$S28</f>
        <v>338.1173080134364</v>
      </c>
      <c r="F23" s="314">
        <f>'[8]L&amp;R Bal - A Ceiling Price'!$S28</f>
        <v>989.33716231692688</v>
      </c>
      <c r="G23" s="314">
        <f>'[8]L&amp;R Bal - B Floor Price'!$S28</f>
        <v>993.90456040744937</v>
      </c>
      <c r="H23" s="314">
        <f>'[8]L&amp;R Bal - C Limited Emissions'!$T28</f>
        <v>930.98545995614393</v>
      </c>
      <c r="I23" s="314">
        <f>'[8]L&amp;R Bal - D RNG NA'!$S28</f>
        <v>982.74416425490051</v>
      </c>
      <c r="J23" s="314">
        <f>'[8]L&amp;R Bal - E HHP Policy'!$T28</f>
        <v>857.10290581356014</v>
      </c>
      <c r="K23" s="314">
        <f>'[8]L&amp;R Bal - F Zero Growth'!$S28</f>
        <v>859.3477271269785</v>
      </c>
      <c r="L23" s="314">
        <f>'[8]L&amp;R Bal - G High Gas'!$S28</f>
        <v>989.06790384518013</v>
      </c>
      <c r="M23" s="314">
        <f t="shared" si="0"/>
        <v>859.3477271269785</v>
      </c>
    </row>
    <row r="24" spans="2:13" x14ac:dyDescent="0.25">
      <c r="B24" s="277">
        <v>2045</v>
      </c>
      <c r="C24" s="279">
        <f>'[8]L&amp;R Bal - Reference'!J29</f>
        <v>1155.0855800000002</v>
      </c>
      <c r="D24" s="314">
        <f>'[8]L&amp;R Bal - Reference'!$S29</f>
        <v>985.0432358376205</v>
      </c>
      <c r="E24" s="314">
        <f>'[8]L&amp;R Bal - Electrification'!$S29</f>
        <v>317.63216739343591</v>
      </c>
      <c r="F24" s="314">
        <f>'[8]L&amp;R Bal - A Ceiling Price'!$S29</f>
        <v>991.91727175299684</v>
      </c>
      <c r="G24" s="314">
        <f>'[8]L&amp;R Bal - B Floor Price'!$S29</f>
        <v>996.51759596511431</v>
      </c>
      <c r="H24" s="314">
        <f>'[8]L&amp;R Bal - C Limited Emissions'!$T29</f>
        <v>932.72785882025767</v>
      </c>
      <c r="I24" s="314">
        <f>'[8]L&amp;R Bal - D RNG NA'!$S29</f>
        <v>985.0432358376205</v>
      </c>
      <c r="J24" s="314">
        <f>'[8]L&amp;R Bal - E HHP Policy'!$T29</f>
        <v>854.41986153058588</v>
      </c>
      <c r="K24" s="314">
        <f>'[8]L&amp;R Bal - F Zero Growth'!$S29</f>
        <v>854.25899709739178</v>
      </c>
      <c r="L24" s="314">
        <f>'[8]L&amp;R Bal - G High Gas'!$S29</f>
        <v>991.64725993999934</v>
      </c>
      <c r="M24" s="314">
        <f t="shared" si="0"/>
        <v>854.25899709739178</v>
      </c>
    </row>
    <row r="25" spans="2:13" x14ac:dyDescent="0.25">
      <c r="B25" s="277">
        <v>2046</v>
      </c>
      <c r="C25" s="279">
        <f>'[8]L&amp;R Bal - Reference'!J30</f>
        <v>1162.3530800000001</v>
      </c>
      <c r="D25" s="314">
        <f>'[8]L&amp;R Bal - Reference'!$S30</f>
        <v>986.0461665607495</v>
      </c>
      <c r="E25" s="314">
        <f>'[8]L&amp;R Bal - Electrification'!$S30</f>
        <v>295.41624579305005</v>
      </c>
      <c r="F25" s="314">
        <f>'[8]L&amp;R Bal - A Ceiling Price'!$S30</f>
        <v>993.28600227036281</v>
      </c>
      <c r="G25" s="314">
        <f>'[8]L&amp;R Bal - B Floor Price'!$S30</f>
        <v>997.91968133590149</v>
      </c>
      <c r="H25" s="314">
        <f>'[8]L&amp;R Bal - C Limited Emissions'!$T30</f>
        <v>933.14959662631259</v>
      </c>
      <c r="I25" s="314">
        <f>'[8]L&amp;R Bal - D RNG NA'!$S30</f>
        <v>986.0461665607495</v>
      </c>
      <c r="J25" s="314">
        <f>'[8]L&amp;R Bal - E HHP Policy'!$T30</f>
        <v>850.84457938390699</v>
      </c>
      <c r="K25" s="314">
        <f>'[8]L&amp;R Bal - F Zero Growth'!$S30</f>
        <v>848.14935981049507</v>
      </c>
      <c r="L25" s="314">
        <f>'[8]L&amp;R Bal - G High Gas'!$S30</f>
        <v>993.01555257551058</v>
      </c>
      <c r="M25" s="314">
        <f t="shared" si="0"/>
        <v>848.14935981049507</v>
      </c>
    </row>
    <row r="26" spans="2:13" x14ac:dyDescent="0.25">
      <c r="B26" s="277">
        <v>2047</v>
      </c>
      <c r="C26" s="279">
        <f>'[8]L&amp;R Bal - Reference'!J31</f>
        <v>1169.36942</v>
      </c>
      <c r="D26" s="314">
        <f>'[8]L&amp;R Bal - Reference'!$S31</f>
        <v>988.42269596964161</v>
      </c>
      <c r="E26" s="314">
        <f>'[8]L&amp;R Bal - Electrification'!$S31</f>
        <v>279.90914809378341</v>
      </c>
      <c r="F26" s="314">
        <f>'[8]L&amp;R Bal - A Ceiling Price'!$S31</f>
        <v>995.82313257617398</v>
      </c>
      <c r="G26" s="314">
        <f>'[8]L&amp;R Bal - B Floor Price'!$S31</f>
        <v>1000.475499487254</v>
      </c>
      <c r="H26" s="314">
        <f>'[8]L&amp;R Bal - C Limited Emissions'!$T31</f>
        <v>935.16041626604385</v>
      </c>
      <c r="I26" s="314">
        <f>'[8]L&amp;R Bal - D RNG NA'!$S31</f>
        <v>988.42269596964161</v>
      </c>
      <c r="J26" s="314">
        <f>'[8]L&amp;R Bal - E HHP Policy'!$T31</f>
        <v>848.735912163889</v>
      </c>
      <c r="K26" s="314">
        <f>'[8]L&amp;R Bal - F Zero Growth'!$S31</f>
        <v>843.37672026851817</v>
      </c>
      <c r="L26" s="314">
        <f>'[8]L&amp;R Bal - G High Gas'!$S31</f>
        <v>995.55286652816847</v>
      </c>
      <c r="M26" s="314">
        <f t="shared" si="0"/>
        <v>843.37672026851817</v>
      </c>
    </row>
    <row r="27" spans="2:13" x14ac:dyDescent="0.25">
      <c r="B27" s="277">
        <v>2048</v>
      </c>
      <c r="C27" s="279">
        <f>'[8]L&amp;R Bal - Reference'!J32</f>
        <v>1175.3373799999999</v>
      </c>
      <c r="D27" s="314">
        <f>'[8]L&amp;R Bal - Reference'!$S32</f>
        <v>988.3812183707787</v>
      </c>
      <c r="E27" s="314">
        <f>'[8]L&amp;R Bal - Electrification'!$S32</f>
        <v>258.44853498537964</v>
      </c>
      <c r="F27" s="314">
        <f>'[8]L&amp;R Bal - A Ceiling Price'!$S32</f>
        <v>996.22025005144997</v>
      </c>
      <c r="G27" s="314">
        <f>'[8]L&amp;R Bal - B Floor Price'!$S32</f>
        <v>1000.9296106605661</v>
      </c>
      <c r="H27" s="314">
        <f>'[8]L&amp;R Bal - C Limited Emissions'!$T32</f>
        <v>934.29802495120771</v>
      </c>
      <c r="I27" s="314">
        <f>'[8]L&amp;R Bal - D RNG NA'!$S32</f>
        <v>988.3812183707787</v>
      </c>
      <c r="J27" s="314">
        <f>'[8]L&amp;R Bal - E HHP Policy'!$T32</f>
        <v>844.10995523290899</v>
      </c>
      <c r="K27" s="314">
        <f>'[8]L&amp;R Bal - F Zero Growth'!$S32</f>
        <v>836.82544322182116</v>
      </c>
      <c r="L27" s="314">
        <f>'[8]L&amp;R Bal - G High Gas'!$S32</f>
        <v>995.94805801451218</v>
      </c>
      <c r="M27" s="314">
        <f t="shared" si="0"/>
        <v>836.82544322182116</v>
      </c>
    </row>
    <row r="28" spans="2:13" x14ac:dyDescent="0.25">
      <c r="B28" s="277">
        <v>2049</v>
      </c>
      <c r="C28" s="279">
        <f>'[8]L&amp;R Bal - Reference'!J33</f>
        <v>1182.8938000000001</v>
      </c>
      <c r="D28" s="314">
        <f>'[8]L&amp;R Bal - Reference'!$S33</f>
        <v>992.11458349625264</v>
      </c>
      <c r="E28" s="314">
        <f>'[8]L&amp;R Bal - Electrification'!$S33</f>
        <v>250.15142958024899</v>
      </c>
      <c r="F28" s="314">
        <f>'[8]L&amp;R Bal - A Ceiling Price'!$S33</f>
        <v>1000.0127554745897</v>
      </c>
      <c r="G28" s="314">
        <f>'[8]L&amp;R Bal - B Floor Price'!$S33</f>
        <v>1004.8527525044856</v>
      </c>
      <c r="H28" s="314">
        <f>'[8]L&amp;R Bal - C Limited Emissions'!$T33</f>
        <v>937.59415606019752</v>
      </c>
      <c r="I28" s="314">
        <f>'[8]L&amp;R Bal - D RNG NA'!$S33</f>
        <v>992.11458349625264</v>
      </c>
      <c r="J28" s="314">
        <f>'[8]L&amp;R Bal - E HHP Policy'!$T33</f>
        <v>843.27553684227053</v>
      </c>
      <c r="K28" s="314">
        <f>'[8]L&amp;R Bal - F Zero Growth'!$S33</f>
        <v>833.50514336171011</v>
      </c>
      <c r="L28" s="314">
        <f>'[8]L&amp;R Bal - G High Gas'!$S33</f>
        <v>999.74044728795934</v>
      </c>
      <c r="M28" s="314">
        <f t="shared" si="0"/>
        <v>833.50514336171011</v>
      </c>
    </row>
    <row r="29" spans="2:13" x14ac:dyDescent="0.25">
      <c r="B29" s="277">
        <v>2050</v>
      </c>
      <c r="C29" s="279">
        <f>'[8]L&amp;R Bal - Reference'!J34</f>
        <v>1189.35995</v>
      </c>
      <c r="D29" s="314">
        <f>'[8]L&amp;R Bal - Reference'!$S34</f>
        <v>994.53136605542625</v>
      </c>
      <c r="E29" s="314">
        <f>'[8]L&amp;R Bal - Electrification'!$S34</f>
        <v>240.64999800377882</v>
      </c>
      <c r="F29" s="314">
        <f>'[8]L&amp;R Bal - A Ceiling Price'!$S34</f>
        <v>1002.5282895097957</v>
      </c>
      <c r="G29" s="314">
        <f>'[8]L&amp;R Bal - B Floor Price'!$S34</f>
        <v>1007.4690691399785</v>
      </c>
      <c r="H29" s="314">
        <f>'[8]L&amp;R Bal - C Limited Emissions'!$T34</f>
        <v>939.53730620266163</v>
      </c>
      <c r="I29" s="314">
        <f>'[8]L&amp;R Bal - D RNG NA'!$S34</f>
        <v>994.53136605542625</v>
      </c>
      <c r="J29" s="314">
        <f>'[8]L&amp;R Bal - E HHP Policy'!$T34</f>
        <v>841.64853815753327</v>
      </c>
      <c r="K29" s="314">
        <f>'[8]L&amp;R Bal - F Zero Growth'!$S34</f>
        <v>829.28375922823932</v>
      </c>
      <c r="L29" s="314">
        <f>'[8]L&amp;R Bal - G High Gas'!$S34</f>
        <v>1002.2555063808143</v>
      </c>
      <c r="M29" s="314">
        <f t="shared" si="0"/>
        <v>829.28375922823932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12"/>
  <sheetViews>
    <sheetView workbookViewId="0">
      <selection activeCell="L21" sqref="L21"/>
    </sheetView>
  </sheetViews>
  <sheetFormatPr defaultColWidth="8.7109375" defaultRowHeight="18.75" x14ac:dyDescent="0.3"/>
  <cols>
    <col min="1" max="1" width="9.140625" style="57" customWidth="1"/>
    <col min="2" max="2" width="30.7109375" style="84" customWidth="1"/>
    <col min="3" max="7" width="15" style="57" customWidth="1"/>
    <col min="8" max="8" width="28.28515625" style="202" customWidth="1"/>
    <col min="9" max="16384" width="8.7109375" style="84"/>
  </cols>
  <sheetData>
    <row r="1" spans="1:8" ht="19.5" thickBot="1" x14ac:dyDescent="0.35"/>
    <row r="2" spans="1:8" ht="21" x14ac:dyDescent="0.35">
      <c r="A2" s="359"/>
      <c r="B2" s="360"/>
      <c r="C2" s="361" t="s">
        <v>107</v>
      </c>
      <c r="D2" s="361" t="s">
        <v>108</v>
      </c>
      <c r="E2" s="361" t="s">
        <v>109</v>
      </c>
      <c r="F2" s="361" t="s">
        <v>110</v>
      </c>
      <c r="G2" s="362" t="s">
        <v>111</v>
      </c>
      <c r="H2" s="363" t="s">
        <v>130</v>
      </c>
    </row>
    <row r="3" spans="1:8" ht="21" x14ac:dyDescent="0.35">
      <c r="A3" s="364">
        <v>1</v>
      </c>
      <c r="B3" s="365" t="s">
        <v>112</v>
      </c>
      <c r="C3" s="366">
        <v>13</v>
      </c>
      <c r="D3" s="366">
        <v>14</v>
      </c>
      <c r="E3" s="366">
        <v>10</v>
      </c>
      <c r="F3" s="366">
        <v>7</v>
      </c>
      <c r="G3" s="367">
        <v>10</v>
      </c>
      <c r="H3" s="368" t="s">
        <v>132</v>
      </c>
    </row>
    <row r="4" spans="1:8" ht="21" x14ac:dyDescent="0.35">
      <c r="A4" s="364">
        <v>2</v>
      </c>
      <c r="B4" s="365" t="s">
        <v>113</v>
      </c>
      <c r="C4" s="366">
        <v>18</v>
      </c>
      <c r="D4" s="366">
        <v>18</v>
      </c>
      <c r="E4" s="366">
        <v>10</v>
      </c>
      <c r="F4" s="366">
        <v>18</v>
      </c>
      <c r="G4" s="367">
        <v>10</v>
      </c>
      <c r="H4" s="369" t="s">
        <v>131</v>
      </c>
    </row>
    <row r="5" spans="1:8" ht="21" x14ac:dyDescent="0.35">
      <c r="A5" s="364" t="s">
        <v>95</v>
      </c>
      <c r="B5" s="365" t="s">
        <v>94</v>
      </c>
      <c r="C5" s="366">
        <v>13</v>
      </c>
      <c r="D5" s="366">
        <v>14</v>
      </c>
      <c r="E5" s="366">
        <v>10</v>
      </c>
      <c r="F5" s="366">
        <v>7</v>
      </c>
      <c r="G5" s="367">
        <v>10</v>
      </c>
      <c r="H5" s="368" t="s">
        <v>132</v>
      </c>
    </row>
    <row r="6" spans="1:8" ht="21" x14ac:dyDescent="0.35">
      <c r="A6" s="364" t="s">
        <v>96</v>
      </c>
      <c r="B6" s="365" t="s">
        <v>102</v>
      </c>
      <c r="C6" s="366">
        <v>12</v>
      </c>
      <c r="D6" s="366">
        <v>12</v>
      </c>
      <c r="E6" s="366">
        <v>10</v>
      </c>
      <c r="F6" s="366">
        <v>5</v>
      </c>
      <c r="G6" s="367">
        <v>10</v>
      </c>
      <c r="H6" s="368" t="s">
        <v>132</v>
      </c>
    </row>
    <row r="7" spans="1:8" ht="21" x14ac:dyDescent="0.35">
      <c r="A7" s="364" t="s">
        <v>97</v>
      </c>
      <c r="B7" s="365" t="s">
        <v>103</v>
      </c>
      <c r="C7" s="366">
        <v>18</v>
      </c>
      <c r="D7" s="366">
        <v>18</v>
      </c>
      <c r="E7" s="366">
        <v>10</v>
      </c>
      <c r="F7" s="366">
        <v>18</v>
      </c>
      <c r="G7" s="367">
        <v>10</v>
      </c>
      <c r="H7" s="368" t="s">
        <v>132</v>
      </c>
    </row>
    <row r="8" spans="1:8" ht="21" x14ac:dyDescent="0.35">
      <c r="A8" s="364" t="s">
        <v>98</v>
      </c>
      <c r="B8" s="365" t="s">
        <v>114</v>
      </c>
      <c r="C8" s="366">
        <v>13</v>
      </c>
      <c r="D8" s="366">
        <v>14</v>
      </c>
      <c r="E8" s="366">
        <v>10</v>
      </c>
      <c r="F8" s="366">
        <v>7</v>
      </c>
      <c r="G8" s="367">
        <v>10</v>
      </c>
      <c r="H8" s="368" t="s">
        <v>132</v>
      </c>
    </row>
    <row r="9" spans="1:8" ht="21" x14ac:dyDescent="0.35">
      <c r="A9" s="364" t="s">
        <v>99</v>
      </c>
      <c r="B9" s="365" t="s">
        <v>104</v>
      </c>
      <c r="C9" s="366">
        <v>11</v>
      </c>
      <c r="D9" s="366">
        <v>12</v>
      </c>
      <c r="E9" s="366">
        <v>10</v>
      </c>
      <c r="F9" s="366">
        <v>1</v>
      </c>
      <c r="G9" s="367">
        <v>10</v>
      </c>
      <c r="H9" s="369" t="s">
        <v>133</v>
      </c>
    </row>
    <row r="10" spans="1:8" ht="21" x14ac:dyDescent="0.35">
      <c r="A10" s="364" t="s">
        <v>100</v>
      </c>
      <c r="B10" s="365" t="s">
        <v>181</v>
      </c>
      <c r="C10" s="366">
        <v>13</v>
      </c>
      <c r="D10" s="366">
        <v>13</v>
      </c>
      <c r="E10" s="366">
        <v>10</v>
      </c>
      <c r="F10" s="366">
        <v>0</v>
      </c>
      <c r="G10" s="367">
        <v>10</v>
      </c>
      <c r="H10" s="369" t="s">
        <v>134</v>
      </c>
    </row>
    <row r="11" spans="1:8" ht="21.75" thickBot="1" x14ac:dyDescent="0.4">
      <c r="A11" s="370" t="s">
        <v>101</v>
      </c>
      <c r="B11" s="371" t="s">
        <v>106</v>
      </c>
      <c r="C11" s="372">
        <v>14</v>
      </c>
      <c r="D11" s="372">
        <v>15</v>
      </c>
      <c r="E11" s="372">
        <v>10</v>
      </c>
      <c r="F11" s="372">
        <v>8</v>
      </c>
      <c r="G11" s="373">
        <v>10</v>
      </c>
      <c r="H11" s="374" t="s">
        <v>132</v>
      </c>
    </row>
    <row r="12" spans="1:8" ht="21.75" thickBot="1" x14ac:dyDescent="0.4">
      <c r="A12" s="370"/>
      <c r="B12" s="371" t="s">
        <v>142</v>
      </c>
      <c r="C12" s="372">
        <f>C10</f>
        <v>13</v>
      </c>
      <c r="D12" s="372">
        <f t="shared" ref="D12:G12" si="0">D10</f>
        <v>13</v>
      </c>
      <c r="E12" s="372">
        <f t="shared" si="0"/>
        <v>10</v>
      </c>
      <c r="F12" s="372">
        <f t="shared" si="0"/>
        <v>0</v>
      </c>
      <c r="G12" s="372">
        <f t="shared" si="0"/>
        <v>10</v>
      </c>
      <c r="H12" s="375" t="s">
        <v>134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H370"/>
  <sheetViews>
    <sheetView workbookViewId="0">
      <selection activeCell="N16" sqref="N16"/>
    </sheetView>
  </sheetViews>
  <sheetFormatPr defaultRowHeight="15" x14ac:dyDescent="0.25"/>
  <cols>
    <col min="1" max="1" width="11.85546875" customWidth="1"/>
    <col min="2" max="2" width="16.85546875" style="293" customWidth="1"/>
    <col min="3" max="3" width="16.85546875" customWidth="1"/>
    <col min="4" max="4" width="17.28515625" customWidth="1"/>
    <col min="5" max="9" width="16.85546875" customWidth="1"/>
    <col min="10" max="11" width="16.85546875" style="293" customWidth="1"/>
    <col min="12" max="12" width="15.85546875" customWidth="1"/>
    <col min="13" max="13" width="15.42578125" style="282" customWidth="1"/>
    <col min="14" max="14" width="15.42578125" style="396" customWidth="1"/>
    <col min="15" max="15" width="31.7109375" style="396" customWidth="1"/>
    <col min="16" max="20" width="16" style="275" customWidth="1"/>
    <col min="21" max="22" width="16" customWidth="1"/>
    <col min="23" max="23" width="14.5703125" customWidth="1"/>
    <col min="24" max="32" width="9.28515625" customWidth="1"/>
    <col min="33" max="35" width="9.7109375" customWidth="1"/>
    <col min="36" max="44" width="9.28515625" customWidth="1"/>
    <col min="45" max="47" width="9.7109375" customWidth="1"/>
    <col min="48" max="56" width="9.28515625" customWidth="1"/>
    <col min="57" max="59" width="9.7109375" customWidth="1"/>
    <col min="60" max="68" width="9.28515625" customWidth="1"/>
    <col min="69" max="71" width="9.7109375" customWidth="1"/>
    <col min="72" max="80" width="9.28515625" customWidth="1"/>
    <col min="81" max="83" width="9.7109375" customWidth="1"/>
    <col min="84" max="92" width="9.28515625" customWidth="1"/>
    <col min="93" max="95" width="9.7109375" customWidth="1"/>
    <col min="96" max="104" width="9.28515625" customWidth="1"/>
    <col min="105" max="107" width="9.7109375" customWidth="1"/>
    <col min="108" max="116" width="9.28515625" customWidth="1"/>
    <col min="117" max="119" width="9.7109375" customWidth="1"/>
    <col min="120" max="128" width="9.28515625" customWidth="1"/>
    <col min="129" max="131" width="9.7109375" customWidth="1"/>
    <col min="132" max="140" width="9.28515625" customWidth="1"/>
    <col min="141" max="143" width="9.7109375" customWidth="1"/>
    <col min="144" max="152" width="9.28515625" customWidth="1"/>
    <col min="153" max="155" width="9.7109375" customWidth="1"/>
    <col min="156" max="164" width="9.28515625" customWidth="1"/>
    <col min="165" max="167" width="9.7109375" customWidth="1"/>
    <col min="168" max="176" width="9.28515625" customWidth="1"/>
    <col min="177" max="179" width="9.7109375" customWidth="1"/>
    <col min="180" max="188" width="9.28515625" customWidth="1"/>
    <col min="189" max="191" width="9.7109375" customWidth="1"/>
    <col min="192" max="200" width="9.28515625" customWidth="1"/>
    <col min="201" max="203" width="9.7109375" customWidth="1"/>
    <col min="204" max="212" width="9.28515625" customWidth="1"/>
    <col min="213" max="215" width="9.7109375" customWidth="1"/>
    <col min="216" max="224" width="9.28515625" customWidth="1"/>
    <col min="225" max="227" width="9.7109375" customWidth="1"/>
    <col min="228" max="236" width="9.28515625" customWidth="1"/>
    <col min="237" max="239" width="9.7109375" customWidth="1"/>
    <col min="240" max="248" width="9.28515625" customWidth="1"/>
    <col min="249" max="251" width="9.7109375" customWidth="1"/>
    <col min="252" max="260" width="9.28515625" customWidth="1"/>
    <col min="261" max="263" width="9.7109375" customWidth="1"/>
    <col min="264" max="272" width="9.28515625" customWidth="1"/>
    <col min="273" max="275" width="9.7109375" customWidth="1"/>
    <col min="276" max="284" width="9.28515625" customWidth="1"/>
    <col min="285" max="287" width="9.7109375" customWidth="1"/>
    <col min="288" max="296" width="9.28515625" customWidth="1"/>
    <col min="297" max="299" width="9.7109375" customWidth="1"/>
    <col min="300" max="308" width="9.28515625" customWidth="1"/>
    <col min="309" max="311" width="9.7109375" customWidth="1"/>
    <col min="312" max="320" width="9.28515625" customWidth="1"/>
    <col min="321" max="323" width="9.7109375" customWidth="1"/>
    <col min="324" max="332" width="9.28515625" customWidth="1"/>
    <col min="333" max="335" width="9.7109375" customWidth="1"/>
  </cols>
  <sheetData>
    <row r="1" spans="1:346" ht="21.75" thickBot="1" x14ac:dyDescent="0.4">
      <c r="A1" s="53" t="s">
        <v>148</v>
      </c>
      <c r="M1"/>
      <c r="N1" s="376"/>
      <c r="O1" s="269"/>
      <c r="P1"/>
      <c r="Q1"/>
      <c r="R1"/>
      <c r="S1"/>
      <c r="T1"/>
    </row>
    <row r="2" spans="1:346" s="269" customFormat="1" ht="43.5" customHeight="1" x14ac:dyDescent="0.25">
      <c r="A2" s="377"/>
      <c r="B2" s="378" t="s">
        <v>90</v>
      </c>
      <c r="C2" s="379" t="s">
        <v>138</v>
      </c>
      <c r="D2" s="378" t="s">
        <v>135</v>
      </c>
      <c r="E2" s="378" t="s">
        <v>136</v>
      </c>
      <c r="F2" s="378" t="s">
        <v>137</v>
      </c>
      <c r="G2" s="378" t="s">
        <v>139</v>
      </c>
      <c r="H2" s="378" t="s">
        <v>149</v>
      </c>
      <c r="I2" s="378" t="s">
        <v>326</v>
      </c>
      <c r="J2" s="378" t="s">
        <v>150</v>
      </c>
      <c r="K2" s="378" t="s">
        <v>142</v>
      </c>
      <c r="N2" s="380"/>
      <c r="O2" s="381"/>
      <c r="P2" s="54" t="s">
        <v>50</v>
      </c>
      <c r="Q2" s="54" t="s">
        <v>51</v>
      </c>
      <c r="R2" s="54" t="s">
        <v>52</v>
      </c>
      <c r="S2" s="54" t="s">
        <v>53</v>
      </c>
      <c r="T2" s="54" t="s">
        <v>54</v>
      </c>
      <c r="U2" s="54" t="s">
        <v>80</v>
      </c>
      <c r="V2" s="55" t="s">
        <v>327</v>
      </c>
    </row>
    <row r="3" spans="1:346" ht="27.75" customHeight="1" x14ac:dyDescent="0.3">
      <c r="A3" s="382" t="s">
        <v>14</v>
      </c>
      <c r="B3" s="383">
        <f>SUM('[8]L&amp;R Bal - Reference'!Y8:AE8)</f>
        <v>0</v>
      </c>
      <c r="C3" s="383">
        <f>SUM('[8]L&amp;R Bal - Electrification'!Y8:AE8)</f>
        <v>2.9178082191780823</v>
      </c>
      <c r="D3" s="383">
        <f>SUM('[8]L&amp;R Bal - A Ceiling Price'!Y8:AE8)</f>
        <v>0</v>
      </c>
      <c r="E3" s="383">
        <f>SUM('[8]L&amp;R Bal - B Floor Price'!Y8:AE8)</f>
        <v>0</v>
      </c>
      <c r="F3" s="383">
        <f>SUM('[8]L&amp;R Bal - C Limited Emissions'!$Z8:$AF8)</f>
        <v>2.9178082191780823</v>
      </c>
      <c r="G3" s="383">
        <f>SUM('[8]L&amp;R Bal - D RNG NA'!$Y8:$AE8)</f>
        <v>0</v>
      </c>
      <c r="H3" s="383">
        <f>SUM('[8]L&amp;R Bal - E HHP Policy'!$Z8:$AF8)</f>
        <v>0</v>
      </c>
      <c r="I3" s="383">
        <f>SUM('[8]L&amp;R Bal - F Zero Growth'!$Y8:$AE8)</f>
        <v>0</v>
      </c>
      <c r="J3" s="383">
        <f>SUM('[8]L&amp;R Bal - G High Gas'!$Y8:$AE8)</f>
        <v>0</v>
      </c>
      <c r="K3" s="383">
        <f>I3</f>
        <v>0</v>
      </c>
      <c r="M3"/>
      <c r="N3" s="384">
        <v>1</v>
      </c>
      <c r="O3" s="385" t="s">
        <v>112</v>
      </c>
      <c r="P3" s="386"/>
      <c r="Q3" s="386"/>
      <c r="R3" s="386"/>
      <c r="S3" s="386"/>
      <c r="T3" s="386"/>
      <c r="U3" s="386"/>
      <c r="V3" s="387">
        <v>0</v>
      </c>
    </row>
    <row r="4" spans="1:346" ht="24.75" customHeight="1" x14ac:dyDescent="0.3">
      <c r="A4" s="382" t="s">
        <v>15</v>
      </c>
      <c r="B4" s="383">
        <f>SUM('[8]L&amp;R Bal - Reference'!Y9:AE9)</f>
        <v>0.82191780821917804</v>
      </c>
      <c r="C4" s="383">
        <f>SUM('[8]L&amp;R Bal - Electrification'!Y9:AE9)</f>
        <v>6.8643835616438356</v>
      </c>
      <c r="D4" s="383">
        <f>SUM('[8]L&amp;R Bal - A Ceiling Price'!Y9:AE9)</f>
        <v>3.4602739726027396</v>
      </c>
      <c r="E4" s="383">
        <f>SUM('[8]L&amp;R Bal - B Floor Price'!Y9:AE9)</f>
        <v>0</v>
      </c>
      <c r="F4" s="383">
        <f>SUM('[8]L&amp;R Bal - C Limited Emissions'!$Z9:$AF9)</f>
        <v>6.8643835616438356</v>
      </c>
      <c r="G4" s="383">
        <f>SUM('[8]L&amp;R Bal - D RNG NA'!$Y9:$AE9)</f>
        <v>0.82191780821917804</v>
      </c>
      <c r="H4" s="383">
        <f>SUM('[8]L&amp;R Bal - E HHP Policy'!$Z9:$AF9)</f>
        <v>0.82191780821917804</v>
      </c>
      <c r="I4" s="383">
        <f>SUM('[8]L&amp;R Bal - F Zero Growth'!$Y9:$AE9)</f>
        <v>0.82191780821917804</v>
      </c>
      <c r="J4" s="383">
        <f>SUM('[8]L&amp;R Bal - G High Gas'!$Y9:$AE9)</f>
        <v>2.3643835616438356</v>
      </c>
      <c r="K4" s="383">
        <f t="shared" ref="K4:K28" si="0">I4</f>
        <v>0.82191780821917804</v>
      </c>
      <c r="M4"/>
      <c r="N4" s="384">
        <v>2</v>
      </c>
      <c r="O4" s="385" t="s">
        <v>113</v>
      </c>
      <c r="P4" s="386">
        <v>0</v>
      </c>
      <c r="Q4" s="386">
        <v>0</v>
      </c>
      <c r="R4" s="386"/>
      <c r="S4" s="386"/>
      <c r="T4" s="386">
        <v>0</v>
      </c>
      <c r="U4" s="386"/>
      <c r="V4" s="387">
        <v>0</v>
      </c>
    </row>
    <row r="5" spans="1:346" ht="24.75" customHeight="1" x14ac:dyDescent="0.3">
      <c r="A5" s="382" t="s">
        <v>16</v>
      </c>
      <c r="B5" s="383">
        <f>SUM('[8]L&amp;R Bal - Reference'!Y10:AE10)</f>
        <v>0.82191780821917804</v>
      </c>
      <c r="C5" s="383">
        <f>SUM('[8]L&amp;R Bal - Electrification'!Y10:AE10)</f>
        <v>7.2958904109589042</v>
      </c>
      <c r="D5" s="383">
        <f>SUM('[8]L&amp;R Bal - A Ceiling Price'!Y10:AE10)</f>
        <v>3.4602739726027396</v>
      </c>
      <c r="E5" s="383">
        <f>SUM('[8]L&amp;R Bal - B Floor Price'!Y10:AE10)</f>
        <v>0</v>
      </c>
      <c r="F5" s="383">
        <f>SUM('[8]L&amp;R Bal - C Limited Emissions'!$Z10:$AF10)</f>
        <v>7.2958904109589042</v>
      </c>
      <c r="G5" s="383">
        <f>SUM('[8]L&amp;R Bal - D RNG NA'!$Y10:$AE10)</f>
        <v>0.82191780821917804</v>
      </c>
      <c r="H5" s="383">
        <f>SUM('[8]L&amp;R Bal - E HHP Policy'!$Z10:$AF10)</f>
        <v>0.82191780821917804</v>
      </c>
      <c r="I5" s="383">
        <f>SUM('[8]L&amp;R Bal - F Zero Growth'!$Y10:$AE10)</f>
        <v>0.82191780821917804</v>
      </c>
      <c r="J5" s="383">
        <f>SUM('[8]L&amp;R Bal - G High Gas'!$Y10:$AE10)</f>
        <v>2.3643835616438356</v>
      </c>
      <c r="K5" s="383">
        <f t="shared" si="0"/>
        <v>0.82191780821917804</v>
      </c>
      <c r="M5"/>
      <c r="N5" s="384" t="s">
        <v>95</v>
      </c>
      <c r="O5" s="385" t="s">
        <v>94</v>
      </c>
      <c r="P5" s="386">
        <v>0</v>
      </c>
      <c r="Q5" s="386">
        <v>0</v>
      </c>
      <c r="R5" s="386"/>
      <c r="S5" s="386"/>
      <c r="T5" s="386">
        <v>0</v>
      </c>
      <c r="U5" s="386"/>
      <c r="V5" s="387">
        <v>0</v>
      </c>
    </row>
    <row r="6" spans="1:346" ht="24.75" customHeight="1" x14ac:dyDescent="0.3">
      <c r="A6" s="382" t="s">
        <v>17</v>
      </c>
      <c r="B6" s="383">
        <f>SUM('[8]L&amp;R Bal - Reference'!Y11:AE11)</f>
        <v>0.82191780821917804</v>
      </c>
      <c r="C6" s="383">
        <f>SUM('[8]L&amp;R Bal - Electrification'!Y11:AE11)</f>
        <v>8.4767123287671229</v>
      </c>
      <c r="D6" s="383">
        <f>SUM('[8]L&amp;R Bal - A Ceiling Price'!Y11:AE11)</f>
        <v>4.3671232876712329</v>
      </c>
      <c r="E6" s="383">
        <f>SUM('[8]L&amp;R Bal - B Floor Price'!Y11:AE11)</f>
        <v>0</v>
      </c>
      <c r="F6" s="383">
        <f>SUM('[8]L&amp;R Bal - C Limited Emissions'!$Z11:$AF11)</f>
        <v>8.4767123287671229</v>
      </c>
      <c r="G6" s="383">
        <f>SUM('[8]L&amp;R Bal - D RNG NA'!$Y11:$AE11)</f>
        <v>0.82191780821917804</v>
      </c>
      <c r="H6" s="383">
        <f>SUM('[8]L&amp;R Bal - E HHP Policy'!$Z11:$AF11)</f>
        <v>0.82191780821917804</v>
      </c>
      <c r="I6" s="383">
        <f>SUM('[8]L&amp;R Bal - F Zero Growth'!$Y11:$AE11)</f>
        <v>0.82191780821917804</v>
      </c>
      <c r="J6" s="383">
        <f>SUM('[8]L&amp;R Bal - G High Gas'!$Y11:$AE11)</f>
        <v>2.7917808219178082</v>
      </c>
      <c r="K6" s="383">
        <f t="shared" si="0"/>
        <v>0.82191780821917804</v>
      </c>
      <c r="M6"/>
      <c r="N6" s="384" t="s">
        <v>96</v>
      </c>
      <c r="O6" s="385" t="s">
        <v>102</v>
      </c>
      <c r="P6" s="386"/>
      <c r="Q6" s="386"/>
      <c r="R6" s="386"/>
      <c r="S6" s="386"/>
      <c r="T6" s="386"/>
      <c r="U6" s="386"/>
      <c r="V6" s="387"/>
    </row>
    <row r="7" spans="1:346" ht="24.75" customHeight="1" x14ac:dyDescent="0.3">
      <c r="A7" s="382" t="s">
        <v>18</v>
      </c>
      <c r="B7" s="383">
        <f>SUM('[8]L&amp;R Bal - Reference'!Y12:AE12)</f>
        <v>0.82191780821917804</v>
      </c>
      <c r="C7" s="383">
        <f>SUM('[8]L&amp;R Bal - Electrification'!Y12:AE12)</f>
        <v>9.4657534246575334</v>
      </c>
      <c r="D7" s="383">
        <f>SUM('[8]L&amp;R Bal - A Ceiling Price'!Y12:AE12)</f>
        <v>5.0821917808219172</v>
      </c>
      <c r="E7" s="383">
        <f>SUM('[8]L&amp;R Bal - B Floor Price'!Y12:AE12)</f>
        <v>0</v>
      </c>
      <c r="F7" s="383">
        <f>SUM('[8]L&amp;R Bal - C Limited Emissions'!$Z12:$AF12)</f>
        <v>9.4657534246575334</v>
      </c>
      <c r="G7" s="383">
        <f>SUM('[8]L&amp;R Bal - D RNG NA'!$Y12:$AE12)</f>
        <v>0.82191780821917804</v>
      </c>
      <c r="H7" s="383">
        <f>SUM('[8]L&amp;R Bal - E HHP Policy'!$Z12:$AF12)</f>
        <v>0.82191780821917804</v>
      </c>
      <c r="I7" s="383">
        <f>SUM('[8]L&amp;R Bal - F Zero Growth'!$Y12:$AE12)</f>
        <v>0.82191780821917804</v>
      </c>
      <c r="J7" s="383">
        <f>SUM('[8]L&amp;R Bal - G High Gas'!$Y12:$AE12)</f>
        <v>3.506849315068493</v>
      </c>
      <c r="K7" s="383">
        <f t="shared" si="0"/>
        <v>0.82191780821917804</v>
      </c>
      <c r="M7"/>
      <c r="N7" s="384" t="s">
        <v>97</v>
      </c>
      <c r="O7" s="385" t="s">
        <v>103</v>
      </c>
      <c r="P7" s="386">
        <v>0</v>
      </c>
      <c r="Q7" s="386">
        <v>0</v>
      </c>
      <c r="R7" s="386"/>
      <c r="S7" s="386"/>
      <c r="T7" s="386">
        <v>0</v>
      </c>
      <c r="U7" s="386"/>
      <c r="V7" s="387">
        <v>0</v>
      </c>
    </row>
    <row r="8" spans="1:346" ht="24.75" customHeight="1" x14ac:dyDescent="0.3">
      <c r="A8" s="382" t="s">
        <v>19</v>
      </c>
      <c r="B8" s="383">
        <f>SUM('[8]L&amp;R Bal - Reference'!Y13:AE13)</f>
        <v>1.095890410958904</v>
      </c>
      <c r="C8" s="383">
        <f>SUM('[8]L&amp;R Bal - Electrification'!Y13:AE13)</f>
        <v>10.276712328767122</v>
      </c>
      <c r="D8" s="383">
        <f>SUM('[8]L&amp;R Bal - A Ceiling Price'!Y13:AE13)</f>
        <v>5.8931506849315065</v>
      </c>
      <c r="E8" s="383">
        <f>SUM('[8]L&amp;R Bal - B Floor Price'!Y13:AE13)</f>
        <v>0</v>
      </c>
      <c r="F8" s="383">
        <f>SUM('[8]L&amp;R Bal - C Limited Emissions'!$Z13:$AF13)</f>
        <v>10.276712328767122</v>
      </c>
      <c r="G8" s="383">
        <f>SUM('[8]L&amp;R Bal - D RNG NA'!$Y13:$AE13)</f>
        <v>1.095890410958904</v>
      </c>
      <c r="H8" s="383">
        <f>SUM('[8]L&amp;R Bal - E HHP Policy'!$Z13:$AF13)</f>
        <v>1.095890410958904</v>
      </c>
      <c r="I8" s="383">
        <f>SUM('[8]L&amp;R Bal - F Zero Growth'!$Y13:$AE13)</f>
        <v>1.095890410958904</v>
      </c>
      <c r="J8" s="383">
        <f>SUM('[8]L&amp;R Bal - G High Gas'!$Y13:$AE13)</f>
        <v>3.8383561643835615</v>
      </c>
      <c r="K8" s="383">
        <f t="shared" si="0"/>
        <v>1.095890410958904</v>
      </c>
      <c r="M8"/>
      <c r="N8" s="384" t="s">
        <v>98</v>
      </c>
      <c r="O8" s="385" t="s">
        <v>114</v>
      </c>
      <c r="P8" s="386"/>
      <c r="Q8" s="386"/>
      <c r="R8" s="386">
        <v>0</v>
      </c>
      <c r="S8" s="386">
        <v>0</v>
      </c>
      <c r="T8" s="386"/>
      <c r="U8" s="386">
        <v>0</v>
      </c>
      <c r="V8" s="387">
        <v>0</v>
      </c>
    </row>
    <row r="9" spans="1:346" ht="24.75" customHeight="1" x14ac:dyDescent="0.3">
      <c r="A9" s="382" t="s">
        <v>20</v>
      </c>
      <c r="B9" s="383">
        <f>SUM('[8]L&amp;R Bal - Reference'!Y14:AE14)</f>
        <v>1.095890410958904</v>
      </c>
      <c r="C9" s="383">
        <f>SUM('[8]L&amp;R Bal - Electrification'!Y14:AE14)</f>
        <v>10.336986301369862</v>
      </c>
      <c r="D9" s="383">
        <f>SUM('[8]L&amp;R Bal - A Ceiling Price'!Y14:AE14)</f>
        <v>5.9534246575342467</v>
      </c>
      <c r="E9" s="383">
        <f>SUM('[8]L&amp;R Bal - B Floor Price'!Y14:AE14)</f>
        <v>0</v>
      </c>
      <c r="F9" s="383">
        <f>SUM('[8]L&amp;R Bal - C Limited Emissions'!$Z14:$AF14)</f>
        <v>10.336986301369862</v>
      </c>
      <c r="G9" s="383">
        <f>SUM('[8]L&amp;R Bal - D RNG NA'!$Y14:$AE14)</f>
        <v>1.095890410958904</v>
      </c>
      <c r="H9" s="383">
        <f>SUM('[8]L&amp;R Bal - E HHP Policy'!$Z14:$AF14)</f>
        <v>1.095890410958904</v>
      </c>
      <c r="I9" s="383">
        <f>SUM('[8]L&amp;R Bal - F Zero Growth'!$Y14:$AE14)</f>
        <v>1.095890410958904</v>
      </c>
      <c r="J9" s="383">
        <f>SUM('[8]L&amp;R Bal - G High Gas'!$Y14:$AE14)</f>
        <v>3.8986301369863017</v>
      </c>
      <c r="K9" s="383">
        <f t="shared" si="0"/>
        <v>1.095890410958904</v>
      </c>
      <c r="M9"/>
      <c r="N9" s="384" t="s">
        <v>99</v>
      </c>
      <c r="O9" s="385" t="s">
        <v>104</v>
      </c>
      <c r="P9" s="386"/>
      <c r="Q9" s="386"/>
      <c r="R9" s="386"/>
      <c r="S9" s="386"/>
      <c r="T9" s="386"/>
      <c r="U9" s="386"/>
      <c r="V9" s="387">
        <v>0</v>
      </c>
    </row>
    <row r="10" spans="1:346" ht="24.75" customHeight="1" x14ac:dyDescent="0.3">
      <c r="A10" s="382" t="s">
        <v>22</v>
      </c>
      <c r="B10" s="383">
        <f>SUM('[8]L&amp;R Bal - Reference'!Y15:AE15)</f>
        <v>1.095890410958904</v>
      </c>
      <c r="C10" s="383">
        <f>SUM('[8]L&amp;R Bal - Electrification'!Y15:AE15)</f>
        <v>11.084931506849315</v>
      </c>
      <c r="D10" s="383">
        <f>SUM('[8]L&amp;R Bal - A Ceiling Price'!Y15:AE15)</f>
        <v>6.7013698630136984</v>
      </c>
      <c r="E10" s="383">
        <f>SUM('[8]L&amp;R Bal - B Floor Price'!Y15:AE15)</f>
        <v>0</v>
      </c>
      <c r="F10" s="383">
        <f>SUM('[8]L&amp;R Bal - C Limited Emissions'!$Z15:$AF15)</f>
        <v>11.084931506849315</v>
      </c>
      <c r="G10" s="383">
        <f>SUM('[8]L&amp;R Bal - D RNG NA'!$Y15:$AE15)</f>
        <v>1.095890410958904</v>
      </c>
      <c r="H10" s="383">
        <f>SUM('[8]L&amp;R Bal - E HHP Policy'!$Z15:$AF15)</f>
        <v>1.095890410958904</v>
      </c>
      <c r="I10" s="383">
        <f>SUM('[8]L&amp;R Bal - F Zero Growth'!$Y15:$AE15)</f>
        <v>1.095890410958904</v>
      </c>
      <c r="J10" s="383">
        <f>SUM('[8]L&amp;R Bal - G High Gas'!$Y15:$AE15)</f>
        <v>3.9616438356164383</v>
      </c>
      <c r="K10" s="383">
        <f t="shared" si="0"/>
        <v>1.095890410958904</v>
      </c>
      <c r="M10"/>
      <c r="N10" s="384" t="s">
        <v>100</v>
      </c>
      <c r="O10" s="385" t="s">
        <v>105</v>
      </c>
      <c r="P10" s="386"/>
      <c r="Q10" s="386"/>
      <c r="R10" s="386"/>
      <c r="S10" s="386"/>
      <c r="T10" s="386"/>
      <c r="U10" s="386"/>
      <c r="V10" s="387">
        <v>0</v>
      </c>
    </row>
    <row r="11" spans="1:346" ht="24.75" customHeight="1" x14ac:dyDescent="0.3">
      <c r="A11" s="382" t="s">
        <v>23</v>
      </c>
      <c r="B11" s="383">
        <f>SUM('[8]L&amp;R Bal - Reference'!Y16:AE16)</f>
        <v>1.095890410958904</v>
      </c>
      <c r="C11" s="383">
        <f>SUM('[8]L&amp;R Bal - Electrification'!Y16:AE16)</f>
        <v>11.147945205479452</v>
      </c>
      <c r="D11" s="383">
        <f>SUM('[8]L&amp;R Bal - A Ceiling Price'!Y16:AE16)</f>
        <v>6.764383561643835</v>
      </c>
      <c r="E11" s="383">
        <f>SUM('[8]L&amp;R Bal - B Floor Price'!Y16:AE16)</f>
        <v>0</v>
      </c>
      <c r="F11" s="383">
        <f>SUM('[8]L&amp;R Bal - C Limited Emissions'!$Z16:$AF16)</f>
        <v>11.147945205479452</v>
      </c>
      <c r="G11" s="383">
        <f>SUM('[8]L&amp;R Bal - D RNG NA'!$Y16:$AE16)</f>
        <v>1.095890410958904</v>
      </c>
      <c r="H11" s="383">
        <f>SUM('[8]L&amp;R Bal - E HHP Policy'!$Z16:$AF16)</f>
        <v>1.095890410958904</v>
      </c>
      <c r="I11" s="383">
        <f>SUM('[8]L&amp;R Bal - F Zero Growth'!$Y16:$AE16)</f>
        <v>1.095890410958904</v>
      </c>
      <c r="J11" s="383">
        <f>SUM('[8]L&amp;R Bal - G High Gas'!$Y16:$AE16)</f>
        <v>4.0246575342465754</v>
      </c>
      <c r="K11" s="383">
        <f t="shared" si="0"/>
        <v>1.095890410958904</v>
      </c>
      <c r="M11"/>
      <c r="N11" s="388" t="s">
        <v>101</v>
      </c>
      <c r="O11" s="389" t="s">
        <v>106</v>
      </c>
      <c r="P11" s="390"/>
      <c r="Q11" s="390">
        <v>0</v>
      </c>
      <c r="R11" s="390"/>
      <c r="S11" s="390"/>
      <c r="T11" s="390"/>
      <c r="U11" s="390"/>
      <c r="V11" s="391">
        <v>0</v>
      </c>
    </row>
    <row r="12" spans="1:346" ht="24.75" customHeight="1" thickBot="1" x14ac:dyDescent="0.35">
      <c r="A12" s="382" t="s">
        <v>24</v>
      </c>
      <c r="B12" s="383">
        <f>SUM('[8]L&amp;R Bal - Reference'!Y17:AE17)</f>
        <v>1.3698630136986301</v>
      </c>
      <c r="C12" s="383">
        <f>SUM('[8]L&amp;R Bal - Electrification'!Y17:AE17)</f>
        <v>11.758904109589041</v>
      </c>
      <c r="D12" s="383">
        <f>SUM('[8]L&amp;R Bal - A Ceiling Price'!Y17:AE17)</f>
        <v>7.375342465753425</v>
      </c>
      <c r="E12" s="383">
        <f>SUM('[8]L&amp;R Bal - B Floor Price'!Y17:AE17)</f>
        <v>0</v>
      </c>
      <c r="F12" s="383">
        <f>SUM('[8]L&amp;R Bal - C Limited Emissions'!$Z17:$AF17)</f>
        <v>11.758904109589041</v>
      </c>
      <c r="G12" s="383">
        <f>SUM('[8]L&amp;R Bal - D RNG NA'!$Y17:$AE17)</f>
        <v>1.3698630136986301</v>
      </c>
      <c r="H12" s="383">
        <f>SUM('[8]L&amp;R Bal - E HHP Policy'!$Z17:$AF17)</f>
        <v>1.3698630136986301</v>
      </c>
      <c r="I12" s="383">
        <f>SUM('[8]L&amp;R Bal - F Zero Growth'!$Y17:$AE17)</f>
        <v>1.3698630136986301</v>
      </c>
      <c r="J12" s="383">
        <f>SUM('[8]L&amp;R Bal - G High Gas'!$Y17:$AE17)</f>
        <v>4.3616438356164382</v>
      </c>
      <c r="K12" s="383">
        <f t="shared" si="0"/>
        <v>1.3698630136986301</v>
      </c>
      <c r="M12"/>
      <c r="N12" s="392"/>
      <c r="O12" s="393" t="s">
        <v>142</v>
      </c>
      <c r="P12" s="394">
        <v>0</v>
      </c>
      <c r="Q12" s="394">
        <v>0</v>
      </c>
      <c r="R12" s="394"/>
      <c r="S12" s="394"/>
      <c r="T12" s="394">
        <v>0</v>
      </c>
      <c r="U12" s="394"/>
      <c r="V12" s="395">
        <v>0</v>
      </c>
    </row>
    <row r="13" spans="1:346" ht="24.75" customHeight="1" x14ac:dyDescent="0.3">
      <c r="A13" s="382" t="s">
        <v>25</v>
      </c>
      <c r="B13" s="383">
        <f>SUM('[8]L&amp;R Bal - Reference'!Y18:AE18)</f>
        <v>1.3698630136986301</v>
      </c>
      <c r="C13" s="383">
        <f>SUM('[8]L&amp;R Bal - Electrification'!Y18:AE18)</f>
        <v>11.824657534246574</v>
      </c>
      <c r="D13" s="383">
        <f>SUM('[8]L&amp;R Bal - A Ceiling Price'!Y18:AE18)</f>
        <v>7.441095890410959</v>
      </c>
      <c r="E13" s="383">
        <f>SUM('[8]L&amp;R Bal - B Floor Price'!Y18:AE18)</f>
        <v>0</v>
      </c>
      <c r="F13" s="383">
        <f>SUM('[8]L&amp;R Bal - C Limited Emissions'!$Z18:$AF18)</f>
        <v>11.824657534246574</v>
      </c>
      <c r="G13" s="383">
        <f>SUM('[8]L&amp;R Bal - D RNG NA'!$Y18:$AE18)</f>
        <v>1.3698630136986301</v>
      </c>
      <c r="H13" s="383">
        <f>SUM('[8]L&amp;R Bal - E HHP Policy'!$Z18:$AF18)</f>
        <v>1.3698630136986301</v>
      </c>
      <c r="I13" s="383">
        <f>SUM('[8]L&amp;R Bal - F Zero Growth'!$Y18:$AE18)</f>
        <v>1.3698630136986301</v>
      </c>
      <c r="J13" s="383">
        <f>SUM('[8]L&amp;R Bal - G High Gas'!$Y18:$AE18)</f>
        <v>4.4273972602739722</v>
      </c>
      <c r="K13" s="383">
        <f t="shared" si="0"/>
        <v>1.3698630136986301</v>
      </c>
      <c r="M13"/>
    </row>
    <row r="14" spans="1:346" ht="24.75" customHeight="1" thickBot="1" x14ac:dyDescent="0.35">
      <c r="A14" s="382" t="s">
        <v>26</v>
      </c>
      <c r="B14" s="383">
        <f>SUM('[8]L&amp;R Bal - Reference'!Y19:AE19)</f>
        <v>1.3698630136986301</v>
      </c>
      <c r="C14" s="383">
        <f>SUM('[8]L&amp;R Bal - Electrification'!Y19:AE19)</f>
        <v>12.167123287671233</v>
      </c>
      <c r="D14" s="383">
        <f>SUM('[8]L&amp;R Bal - A Ceiling Price'!Y19:AE19)</f>
        <v>7.7835616438356166</v>
      </c>
      <c r="E14" s="383">
        <f>SUM('[8]L&amp;R Bal - B Floor Price'!Y19:AE19)</f>
        <v>0</v>
      </c>
      <c r="F14" s="383">
        <f>SUM('[8]L&amp;R Bal - C Limited Emissions'!$Z19:$AF19)</f>
        <v>12.167123287671233</v>
      </c>
      <c r="G14" s="383">
        <f>SUM('[8]L&amp;R Bal - D RNG NA'!$Y19:$AE19)</f>
        <v>1.3698630136986301</v>
      </c>
      <c r="H14" s="383">
        <f>SUM('[8]L&amp;R Bal - E HHP Policy'!$Z19:$AF19)</f>
        <v>1.3698630136986301</v>
      </c>
      <c r="I14" s="383">
        <f>SUM('[8]L&amp;R Bal - F Zero Growth'!$Y19:$AE19)</f>
        <v>1.3698630136986301</v>
      </c>
      <c r="J14" s="383">
        <f>SUM('[8]L&amp;R Bal - G High Gas'!$Y19:$AE19)</f>
        <v>4.4958904109589044</v>
      </c>
      <c r="K14" s="383">
        <f t="shared" si="0"/>
        <v>1.3698630136986301</v>
      </c>
      <c r="M14"/>
      <c r="N14" s="376"/>
      <c r="O14" s="269"/>
      <c r="P14"/>
      <c r="Q14"/>
      <c r="R14"/>
      <c r="S14"/>
      <c r="T14"/>
    </row>
    <row r="15" spans="1:346" s="340" customFormat="1" ht="38.25" customHeight="1" thickBot="1" x14ac:dyDescent="0.35">
      <c r="A15" s="382" t="s">
        <v>27</v>
      </c>
      <c r="B15" s="383">
        <f>SUM('[8]L&amp;R Bal - Reference'!Y20:AE20)</f>
        <v>1.3698630136986301</v>
      </c>
      <c r="C15" s="383">
        <f>SUM('[8]L&amp;R Bal - Electrification'!Y20:AE20)</f>
        <v>12.016438356164382</v>
      </c>
      <c r="D15" s="383">
        <f>SUM('[8]L&amp;R Bal - A Ceiling Price'!Y20:AE20)</f>
        <v>7.8520547945205479</v>
      </c>
      <c r="E15" s="383">
        <f>SUM('[8]L&amp;R Bal - B Floor Price'!Y20:AE20)</f>
        <v>0</v>
      </c>
      <c r="F15" s="383">
        <f>SUM('[8]L&amp;R Bal - C Limited Emissions'!$Z20:$AF20)</f>
        <v>12.016438356164382</v>
      </c>
      <c r="G15" s="383">
        <f>SUM('[8]L&amp;R Bal - D RNG NA'!$Y20:$AE20)</f>
        <v>1.3698630136986301</v>
      </c>
      <c r="H15" s="383">
        <f>SUM('[8]L&amp;R Bal - E HHP Policy'!$Z20:$AF20)</f>
        <v>1.3698630136986301</v>
      </c>
      <c r="I15" s="383">
        <f>SUM('[8]L&amp;R Bal - F Zero Growth'!$Y20:$AE20)</f>
        <v>1.3698630136986301</v>
      </c>
      <c r="J15" s="383">
        <f>SUM('[8]L&amp;R Bal - G High Gas'!$Y20:$AE20)</f>
        <v>4.5643835616438357</v>
      </c>
      <c r="K15" s="383">
        <f t="shared" si="0"/>
        <v>1.3698630136986301</v>
      </c>
      <c r="N15" s="397" t="s">
        <v>328</v>
      </c>
      <c r="O15" s="398"/>
      <c r="P15" s="399" t="s">
        <v>50</v>
      </c>
      <c r="Q15" s="54" t="s">
        <v>51</v>
      </c>
      <c r="R15" s="54" t="s">
        <v>52</v>
      </c>
      <c r="S15" s="54" t="s">
        <v>53</v>
      </c>
      <c r="T15" s="54" t="s">
        <v>54</v>
      </c>
      <c r="U15" s="54" t="s">
        <v>80</v>
      </c>
      <c r="V15" s="400" t="s">
        <v>56</v>
      </c>
      <c r="W15" s="401" t="s">
        <v>329</v>
      </c>
    </row>
    <row r="16" spans="1:346" ht="24.75" customHeight="1" x14ac:dyDescent="0.3">
      <c r="A16" s="382" t="s">
        <v>28</v>
      </c>
      <c r="B16" s="383">
        <f>SUM('[8]L&amp;R Bal - Reference'!Y21:AE21)</f>
        <v>1.6438356164383561</v>
      </c>
      <c r="C16" s="383">
        <f>SUM('[8]L&amp;R Bal - Electrification'!Y21:AE21)</f>
        <v>12.416438356164383</v>
      </c>
      <c r="D16" s="383">
        <f>SUM('[8]L&amp;R Bal - A Ceiling Price'!Y21:AE21)</f>
        <v>8.4712328767123282</v>
      </c>
      <c r="E16" s="383">
        <f>SUM('[8]L&amp;R Bal - B Floor Price'!Y21:AE21)</f>
        <v>0</v>
      </c>
      <c r="F16" s="383">
        <f>SUM('[8]L&amp;R Bal - C Limited Emissions'!$Z21:$AF21)</f>
        <v>12.416438356164383</v>
      </c>
      <c r="G16" s="383">
        <f>SUM('[8]L&amp;R Bal - D RNG NA'!$Y21:$AE21)</f>
        <v>1.6438356164383561</v>
      </c>
      <c r="H16" s="383">
        <f>SUM('[8]L&amp;R Bal - E HHP Policy'!$Z21:$AF21)</f>
        <v>1.6438356164383561</v>
      </c>
      <c r="I16" s="383">
        <f>SUM('[8]L&amp;R Bal - F Zero Growth'!$Y21:$AE21)</f>
        <v>1.6438356164383561</v>
      </c>
      <c r="J16" s="383">
        <f>SUM('[8]L&amp;R Bal - G High Gas'!$Y21:$AE21)</f>
        <v>4.9095890410958898</v>
      </c>
      <c r="K16" s="383">
        <f t="shared" si="0"/>
        <v>1.6438356164383561</v>
      </c>
      <c r="L16" s="340"/>
      <c r="M16" s="340"/>
      <c r="N16" s="402">
        <v>1</v>
      </c>
      <c r="O16" s="402">
        <v>2024</v>
      </c>
      <c r="P16" s="403">
        <f t="shared" ref="P16:V31" si="1">SUMIF($O$47:$O$370,$O16,P$47:P$370)</f>
        <v>2.9178082191780823</v>
      </c>
      <c r="Q16" s="403">
        <f t="shared" si="1"/>
        <v>0</v>
      </c>
      <c r="R16" s="403">
        <f t="shared" si="1"/>
        <v>8.2191780821917817</v>
      </c>
      <c r="S16" s="403">
        <f t="shared" si="1"/>
        <v>0</v>
      </c>
      <c r="T16" s="403">
        <f t="shared" si="1"/>
        <v>0</v>
      </c>
      <c r="U16" s="403">
        <f t="shared" si="1"/>
        <v>21.917808219178081</v>
      </c>
      <c r="V16" s="404">
        <f>SUMIF($O$47:$O$370,$O16,V$47:V$370)</f>
        <v>0</v>
      </c>
      <c r="W16" s="405">
        <v>4.1205479452054794</v>
      </c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2"/>
      <c r="CB16" s="322"/>
      <c r="CC16" s="322"/>
      <c r="CD16" s="322"/>
      <c r="CE16" s="322"/>
      <c r="CF16" s="322"/>
      <c r="CG16" s="322"/>
      <c r="CH16" s="322"/>
      <c r="CI16" s="322"/>
      <c r="CJ16" s="322"/>
      <c r="CK16" s="322"/>
      <c r="CL16" s="322"/>
      <c r="CM16" s="322"/>
      <c r="CN16" s="322"/>
      <c r="CO16" s="322"/>
      <c r="CP16" s="322"/>
      <c r="CQ16" s="322"/>
      <c r="CR16" s="322"/>
      <c r="CS16" s="322"/>
      <c r="CT16" s="322"/>
      <c r="CU16" s="322"/>
      <c r="CV16" s="322"/>
      <c r="CW16" s="322"/>
      <c r="CX16" s="322"/>
      <c r="CY16" s="322"/>
      <c r="CZ16" s="322"/>
      <c r="DA16" s="322"/>
      <c r="DB16" s="322"/>
      <c r="DC16" s="322"/>
      <c r="DD16" s="322"/>
      <c r="DE16" s="322"/>
      <c r="DF16" s="322"/>
      <c r="DG16" s="322"/>
      <c r="DH16" s="322"/>
      <c r="DI16" s="322"/>
      <c r="DJ16" s="322"/>
      <c r="DK16" s="322"/>
      <c r="DL16" s="322"/>
      <c r="DM16" s="322"/>
      <c r="DN16" s="322"/>
      <c r="DO16" s="322"/>
      <c r="DP16" s="322"/>
      <c r="DQ16" s="322"/>
      <c r="DR16" s="322"/>
      <c r="DS16" s="322"/>
      <c r="DT16" s="322"/>
      <c r="DU16" s="322"/>
      <c r="DV16" s="322"/>
      <c r="DW16" s="322"/>
      <c r="DX16" s="322"/>
      <c r="DY16" s="322"/>
      <c r="DZ16" s="322"/>
      <c r="EA16" s="322"/>
      <c r="EB16" s="322"/>
      <c r="EC16" s="322"/>
      <c r="ED16" s="322"/>
      <c r="EE16" s="322"/>
      <c r="EF16" s="322"/>
      <c r="EG16" s="322"/>
      <c r="EH16" s="322"/>
      <c r="EI16" s="322"/>
      <c r="EJ16" s="322"/>
      <c r="EK16" s="322"/>
      <c r="EL16" s="322"/>
      <c r="EM16" s="322"/>
      <c r="EN16" s="322"/>
      <c r="EO16" s="322"/>
      <c r="EP16" s="322"/>
      <c r="EQ16" s="322"/>
      <c r="ER16" s="322"/>
      <c r="ES16" s="322"/>
      <c r="ET16" s="322"/>
      <c r="EU16" s="322"/>
      <c r="EV16" s="322"/>
      <c r="EW16" s="322"/>
      <c r="EX16" s="322"/>
      <c r="EY16" s="322"/>
      <c r="EZ16" s="322"/>
      <c r="FA16" s="322"/>
      <c r="FB16" s="322"/>
      <c r="FC16" s="322"/>
      <c r="FD16" s="322"/>
      <c r="FE16" s="322"/>
      <c r="FF16" s="322"/>
      <c r="FG16" s="322"/>
      <c r="FH16" s="322"/>
      <c r="FI16" s="322"/>
      <c r="FJ16" s="322"/>
      <c r="FK16" s="322"/>
      <c r="FL16" s="322"/>
      <c r="FM16" s="322"/>
      <c r="FN16" s="322"/>
      <c r="FO16" s="322"/>
      <c r="FP16" s="322"/>
      <c r="FQ16" s="322"/>
      <c r="FR16" s="322"/>
      <c r="FS16" s="322"/>
      <c r="FT16" s="322"/>
      <c r="FU16" s="322"/>
      <c r="FV16" s="322"/>
      <c r="FW16" s="322"/>
      <c r="FX16" s="322"/>
      <c r="FY16" s="322"/>
      <c r="FZ16" s="322"/>
      <c r="GA16" s="322"/>
      <c r="GB16" s="322"/>
      <c r="GC16" s="322"/>
      <c r="GD16" s="322"/>
      <c r="GE16" s="322"/>
      <c r="GF16" s="322"/>
      <c r="GG16" s="322"/>
      <c r="GH16" s="322"/>
      <c r="GI16" s="322"/>
      <c r="GJ16" s="322"/>
      <c r="GK16" s="322"/>
      <c r="GL16" s="322"/>
      <c r="GM16" s="322"/>
      <c r="GN16" s="322"/>
      <c r="GO16" s="322"/>
      <c r="GP16" s="322"/>
      <c r="GQ16" s="322"/>
      <c r="GR16" s="322"/>
      <c r="GS16" s="322"/>
      <c r="GT16" s="322"/>
      <c r="GU16" s="322"/>
      <c r="GV16" s="322"/>
      <c r="GW16" s="322"/>
      <c r="GX16" s="322"/>
      <c r="GY16" s="322"/>
      <c r="GZ16" s="322"/>
      <c r="HA16" s="322"/>
      <c r="HB16" s="322"/>
      <c r="HC16" s="322"/>
      <c r="HD16" s="322"/>
      <c r="HE16" s="322"/>
      <c r="HF16" s="322"/>
      <c r="HG16" s="322"/>
      <c r="HH16" s="322"/>
      <c r="HI16" s="322"/>
      <c r="HJ16" s="322"/>
      <c r="HK16" s="322"/>
      <c r="HL16" s="322"/>
      <c r="HM16" s="322"/>
      <c r="HN16" s="322"/>
      <c r="HO16" s="322"/>
      <c r="HP16" s="322"/>
      <c r="HQ16" s="322"/>
      <c r="HR16" s="322"/>
      <c r="HS16" s="322"/>
      <c r="HT16" s="322"/>
      <c r="HU16" s="322"/>
      <c r="HV16" s="322"/>
      <c r="HW16" s="322"/>
      <c r="HX16" s="322"/>
      <c r="HY16" s="322"/>
      <c r="HZ16" s="322"/>
      <c r="IA16" s="322"/>
      <c r="IB16" s="322"/>
      <c r="IC16" s="322"/>
      <c r="ID16" s="322"/>
      <c r="IE16" s="322"/>
      <c r="IF16" s="322"/>
      <c r="IG16" s="322"/>
      <c r="IH16" s="322"/>
      <c r="II16" s="322"/>
      <c r="IJ16" s="322"/>
      <c r="IK16" s="322"/>
      <c r="IL16" s="322"/>
      <c r="IM16" s="322"/>
      <c r="IN16" s="322"/>
      <c r="IO16" s="322"/>
      <c r="IP16" s="322"/>
      <c r="IQ16" s="322"/>
      <c r="IR16" s="322"/>
      <c r="IS16" s="322"/>
      <c r="IT16" s="322"/>
      <c r="IU16" s="322"/>
      <c r="IV16" s="322"/>
      <c r="IW16" s="322"/>
      <c r="IX16" s="322"/>
      <c r="IY16" s="322"/>
      <c r="IZ16" s="322"/>
      <c r="JA16" s="322"/>
      <c r="JB16" s="322"/>
      <c r="JC16" s="322"/>
      <c r="JD16" s="322"/>
      <c r="JE16" s="322"/>
      <c r="JF16" s="322"/>
      <c r="JG16" s="322"/>
      <c r="JH16" s="322"/>
      <c r="JI16" s="322"/>
      <c r="JJ16" s="322"/>
      <c r="JK16" s="322"/>
      <c r="JL16" s="322"/>
      <c r="JM16" s="322"/>
      <c r="JN16" s="322"/>
      <c r="JO16" s="322"/>
      <c r="JP16" s="322"/>
      <c r="JQ16" s="322"/>
      <c r="JR16" s="322"/>
      <c r="JS16" s="322"/>
      <c r="JT16" s="322"/>
      <c r="JU16" s="322"/>
      <c r="JV16" s="322"/>
      <c r="JW16" s="322"/>
      <c r="JX16" s="322"/>
      <c r="JY16" s="322"/>
      <c r="JZ16" s="322"/>
      <c r="KA16" s="322"/>
      <c r="KB16" s="322"/>
      <c r="KC16" s="322"/>
      <c r="KD16" s="322"/>
      <c r="KE16" s="322"/>
      <c r="KF16" s="322"/>
      <c r="KG16" s="322"/>
      <c r="KH16" s="322"/>
      <c r="KI16" s="322"/>
      <c r="KJ16" s="322"/>
      <c r="KK16" s="322"/>
      <c r="KL16" s="322"/>
      <c r="KM16" s="322"/>
      <c r="KN16" s="322"/>
      <c r="KO16" s="322"/>
      <c r="KP16" s="322"/>
      <c r="KQ16" s="322"/>
      <c r="KR16" s="322"/>
      <c r="KS16" s="322"/>
      <c r="KT16" s="322"/>
      <c r="KU16" s="322"/>
      <c r="KV16" s="322"/>
      <c r="KW16" s="322"/>
      <c r="KX16" s="322"/>
      <c r="KY16" s="322"/>
      <c r="KZ16" s="322"/>
      <c r="LA16" s="322"/>
      <c r="LB16" s="322"/>
      <c r="LC16" s="322"/>
      <c r="LD16" s="322"/>
      <c r="LE16" s="322"/>
      <c r="LF16" s="322"/>
      <c r="LG16" s="322"/>
      <c r="LH16" s="322"/>
      <c r="LI16" s="322"/>
      <c r="LJ16" s="322"/>
      <c r="LK16" s="322"/>
      <c r="LL16" s="322"/>
      <c r="LM16" s="322"/>
      <c r="LN16" s="322"/>
      <c r="LO16" s="322"/>
      <c r="LP16" s="322"/>
      <c r="LQ16" s="322"/>
      <c r="LR16" s="322"/>
      <c r="LS16" s="322"/>
      <c r="LT16" s="322"/>
      <c r="LU16" s="322"/>
      <c r="LV16" s="322"/>
      <c r="LW16" s="322"/>
      <c r="LX16" s="322"/>
      <c r="LY16" s="322"/>
      <c r="LZ16" s="322"/>
      <c r="MA16" s="322"/>
      <c r="MB16" s="322"/>
      <c r="MC16" s="322"/>
      <c r="MD16" s="322"/>
      <c r="ME16" s="322"/>
      <c r="MF16" s="322"/>
      <c r="MG16" s="322"/>
      <c r="MH16" s="322"/>
    </row>
    <row r="17" spans="1:346" ht="24.75" customHeight="1" x14ac:dyDescent="0.3">
      <c r="A17" s="382" t="s">
        <v>29</v>
      </c>
      <c r="B17" s="383">
        <f>SUM('[8]L&amp;R Bal - Reference'!Y22:AE22)</f>
        <v>1.6438356164383561</v>
      </c>
      <c r="C17" s="383">
        <f>SUM('[8]L&amp;R Bal - Electrification'!Y22:AE22)</f>
        <v>12.295890410958904</v>
      </c>
      <c r="D17" s="383">
        <f>SUM('[8]L&amp;R Bal - A Ceiling Price'!Y22:AE22)</f>
        <v>8.5424657534246577</v>
      </c>
      <c r="E17" s="383">
        <f>SUM('[8]L&amp;R Bal - B Floor Price'!Y22:AE22)</f>
        <v>0</v>
      </c>
      <c r="F17" s="383">
        <f>SUM('[8]L&amp;R Bal - C Limited Emissions'!$Z22:$AF22)</f>
        <v>12.295890410958904</v>
      </c>
      <c r="G17" s="383">
        <f>SUM('[8]L&amp;R Bal - D RNG NA'!$Y22:$AE22)</f>
        <v>1.6438356164383561</v>
      </c>
      <c r="H17" s="383">
        <f>SUM('[8]L&amp;R Bal - E HHP Policy'!$Z22:$AF22)</f>
        <v>1.6438356164383561</v>
      </c>
      <c r="I17" s="383">
        <f>SUM('[8]L&amp;R Bal - F Zero Growth'!$Y22:$AE22)</f>
        <v>1.6438356164383561</v>
      </c>
      <c r="J17" s="383">
        <f>SUM('[8]L&amp;R Bal - G High Gas'!$Y22:$AE22)</f>
        <v>4.9808219178082194</v>
      </c>
      <c r="K17" s="383">
        <f t="shared" si="0"/>
        <v>1.6438356164383561</v>
      </c>
      <c r="L17" s="340"/>
      <c r="M17" s="340"/>
      <c r="N17" s="406">
        <v>2</v>
      </c>
      <c r="O17" s="406">
        <v>2025</v>
      </c>
      <c r="P17" s="403">
        <f t="shared" si="1"/>
        <v>3.404109589041096</v>
      </c>
      <c r="Q17" s="403">
        <f t="shared" si="1"/>
        <v>1.5424657534246575</v>
      </c>
      <c r="R17" s="403">
        <f t="shared" si="1"/>
        <v>8.2191780821917817</v>
      </c>
      <c r="S17" s="403">
        <f t="shared" si="1"/>
        <v>2.7397260273972601</v>
      </c>
      <c r="T17" s="403">
        <f t="shared" si="1"/>
        <v>1.095890410958904</v>
      </c>
      <c r="U17" s="403">
        <f t="shared" si="1"/>
        <v>21.917808219178081</v>
      </c>
      <c r="V17" s="404">
        <f t="shared" si="1"/>
        <v>0.82191780821917804</v>
      </c>
      <c r="W17" s="405">
        <v>4.3041095890410963</v>
      </c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7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7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  <c r="BO17" s="407"/>
      <c r="BP17" s="407"/>
      <c r="BQ17" s="407"/>
      <c r="BR17" s="407"/>
      <c r="BS17" s="407"/>
      <c r="BT17" s="407"/>
      <c r="BU17" s="407"/>
      <c r="BV17" s="407"/>
      <c r="BW17" s="407"/>
      <c r="BX17" s="407"/>
      <c r="BY17" s="407"/>
      <c r="BZ17" s="407"/>
      <c r="CA17" s="407"/>
      <c r="CB17" s="407"/>
      <c r="CC17" s="407"/>
      <c r="CD17" s="407"/>
      <c r="CE17" s="407"/>
      <c r="CF17" s="407"/>
      <c r="CG17" s="407"/>
      <c r="CH17" s="407"/>
      <c r="CI17" s="407"/>
      <c r="CJ17" s="407"/>
      <c r="CK17" s="407"/>
      <c r="CL17" s="407"/>
      <c r="CM17" s="407"/>
      <c r="CN17" s="407"/>
      <c r="CO17" s="407"/>
      <c r="CP17" s="407"/>
      <c r="CQ17" s="407"/>
      <c r="CR17" s="407"/>
      <c r="CS17" s="407"/>
      <c r="CT17" s="407"/>
      <c r="CU17" s="407"/>
      <c r="CV17" s="407"/>
      <c r="CW17" s="407"/>
      <c r="CX17" s="407"/>
      <c r="CY17" s="407"/>
      <c r="CZ17" s="407"/>
      <c r="DA17" s="407"/>
      <c r="DB17" s="407"/>
      <c r="DC17" s="407"/>
      <c r="DD17" s="407"/>
      <c r="DE17" s="407"/>
      <c r="DF17" s="407"/>
      <c r="DG17" s="407"/>
      <c r="DH17" s="407"/>
      <c r="DI17" s="407"/>
      <c r="DJ17" s="407"/>
      <c r="DK17" s="407"/>
      <c r="DL17" s="407"/>
      <c r="DM17" s="407"/>
      <c r="DN17" s="407"/>
      <c r="DO17" s="407"/>
      <c r="DP17" s="407"/>
      <c r="DQ17" s="407"/>
      <c r="DR17" s="407"/>
      <c r="DS17" s="407"/>
      <c r="DT17" s="407"/>
      <c r="DU17" s="407"/>
      <c r="DV17" s="407"/>
      <c r="DW17" s="407"/>
      <c r="DX17" s="407"/>
      <c r="DY17" s="407"/>
      <c r="DZ17" s="407"/>
      <c r="EA17" s="407"/>
      <c r="EB17" s="407"/>
      <c r="EC17" s="407"/>
      <c r="ED17" s="407"/>
      <c r="EE17" s="407"/>
      <c r="EF17" s="407"/>
      <c r="EG17" s="407"/>
      <c r="EH17" s="407"/>
      <c r="EI17" s="407"/>
      <c r="EJ17" s="407"/>
      <c r="EK17" s="407"/>
      <c r="EL17" s="407"/>
      <c r="EM17" s="407"/>
      <c r="EN17" s="407"/>
      <c r="EO17" s="407"/>
      <c r="EP17" s="407"/>
      <c r="EQ17" s="407"/>
      <c r="ER17" s="407"/>
      <c r="ES17" s="407"/>
      <c r="ET17" s="407"/>
      <c r="EU17" s="407"/>
      <c r="EV17" s="407"/>
      <c r="EW17" s="407"/>
      <c r="EX17" s="407"/>
      <c r="EY17" s="407"/>
      <c r="EZ17" s="407"/>
      <c r="FA17" s="407"/>
      <c r="FB17" s="407"/>
      <c r="FC17" s="407"/>
      <c r="FD17" s="407"/>
      <c r="FE17" s="407"/>
      <c r="FF17" s="407"/>
      <c r="FG17" s="407"/>
      <c r="FH17" s="407"/>
      <c r="FI17" s="407"/>
      <c r="FJ17" s="407"/>
      <c r="FK17" s="407"/>
      <c r="FL17" s="407"/>
      <c r="FM17" s="407"/>
      <c r="FN17" s="407"/>
      <c r="FO17" s="407"/>
      <c r="FP17" s="407"/>
      <c r="FQ17" s="407"/>
      <c r="FR17" s="407"/>
      <c r="FS17" s="407"/>
      <c r="FT17" s="407"/>
      <c r="FU17" s="407"/>
      <c r="FV17" s="407"/>
      <c r="FW17" s="407"/>
      <c r="FX17" s="407"/>
      <c r="FY17" s="407"/>
      <c r="FZ17" s="407"/>
      <c r="GA17" s="407"/>
      <c r="GB17" s="407"/>
      <c r="GC17" s="407"/>
      <c r="GD17" s="407"/>
      <c r="GE17" s="407"/>
      <c r="GF17" s="407"/>
      <c r="GG17" s="407"/>
      <c r="GH17" s="407"/>
      <c r="GI17" s="407"/>
      <c r="GJ17" s="407"/>
      <c r="GK17" s="407"/>
      <c r="GL17" s="407"/>
      <c r="GM17" s="407"/>
      <c r="GN17" s="407"/>
      <c r="GO17" s="407"/>
      <c r="GP17" s="407"/>
      <c r="GQ17" s="407"/>
      <c r="GR17" s="407"/>
      <c r="GS17" s="407"/>
      <c r="GT17" s="407"/>
      <c r="GU17" s="407"/>
      <c r="GV17" s="407"/>
      <c r="GW17" s="407"/>
      <c r="GX17" s="407"/>
      <c r="GY17" s="407"/>
      <c r="GZ17" s="407"/>
      <c r="HA17" s="407"/>
      <c r="HB17" s="407"/>
      <c r="HC17" s="407"/>
      <c r="HD17" s="407"/>
      <c r="HE17" s="407"/>
      <c r="HF17" s="407"/>
      <c r="HG17" s="407"/>
      <c r="HH17" s="407"/>
      <c r="HI17" s="407"/>
      <c r="HJ17" s="407"/>
      <c r="HK17" s="407"/>
      <c r="HL17" s="407"/>
      <c r="HM17" s="407"/>
      <c r="HN17" s="407"/>
      <c r="HO17" s="407"/>
      <c r="HP17" s="407"/>
      <c r="HQ17" s="407"/>
      <c r="HR17" s="407"/>
      <c r="HS17" s="407"/>
      <c r="HT17" s="407"/>
      <c r="HU17" s="407"/>
      <c r="HV17" s="407"/>
      <c r="HW17" s="407"/>
      <c r="HX17" s="407"/>
      <c r="HY17" s="407"/>
      <c r="HZ17" s="407"/>
      <c r="IA17" s="407"/>
      <c r="IB17" s="407"/>
      <c r="IC17" s="407"/>
      <c r="ID17" s="407"/>
      <c r="IE17" s="407"/>
      <c r="IF17" s="407"/>
      <c r="IG17" s="407"/>
      <c r="IH17" s="407"/>
      <c r="II17" s="407"/>
      <c r="IJ17" s="407"/>
      <c r="IK17" s="407"/>
      <c r="IL17" s="407"/>
      <c r="IM17" s="407"/>
      <c r="IN17" s="407"/>
      <c r="IO17" s="407"/>
      <c r="IP17" s="407"/>
      <c r="IQ17" s="407"/>
      <c r="IR17" s="407"/>
      <c r="IS17" s="407"/>
      <c r="IT17" s="407"/>
      <c r="IU17" s="407"/>
      <c r="IV17" s="407"/>
      <c r="IW17" s="407"/>
      <c r="IX17" s="407"/>
      <c r="IY17" s="407"/>
      <c r="IZ17" s="407"/>
      <c r="JA17" s="407"/>
      <c r="JB17" s="407"/>
      <c r="JC17" s="407"/>
      <c r="JD17" s="407"/>
      <c r="JE17" s="407"/>
      <c r="JF17" s="407"/>
      <c r="JG17" s="407"/>
      <c r="JH17" s="407"/>
      <c r="JI17" s="407"/>
      <c r="JJ17" s="407"/>
      <c r="JK17" s="407"/>
      <c r="JL17" s="407"/>
      <c r="JM17" s="407"/>
      <c r="JN17" s="407"/>
      <c r="JO17" s="407"/>
      <c r="JP17" s="407"/>
      <c r="JQ17" s="407"/>
      <c r="JR17" s="407"/>
      <c r="JS17" s="407"/>
      <c r="JT17" s="407"/>
      <c r="JU17" s="407"/>
      <c r="JV17" s="407"/>
      <c r="JW17" s="407"/>
      <c r="JX17" s="407"/>
      <c r="JY17" s="407"/>
      <c r="JZ17" s="407"/>
      <c r="KA17" s="407"/>
      <c r="KB17" s="407"/>
      <c r="KC17" s="407"/>
      <c r="KD17" s="407"/>
      <c r="KE17" s="407"/>
      <c r="KF17" s="407"/>
      <c r="KG17" s="407"/>
      <c r="KH17" s="407"/>
      <c r="KI17" s="407"/>
      <c r="KJ17" s="407"/>
      <c r="KK17" s="407"/>
      <c r="KL17" s="407"/>
      <c r="KM17" s="407"/>
      <c r="KN17" s="407"/>
      <c r="KO17" s="407"/>
      <c r="KP17" s="407"/>
      <c r="KQ17" s="407"/>
      <c r="KR17" s="407"/>
      <c r="KS17" s="407"/>
      <c r="KT17" s="407"/>
      <c r="KU17" s="407"/>
      <c r="KV17" s="407"/>
      <c r="KW17" s="407"/>
      <c r="KX17" s="407"/>
      <c r="KY17" s="407"/>
      <c r="KZ17" s="407"/>
      <c r="LA17" s="407"/>
      <c r="LB17" s="407"/>
      <c r="LC17" s="407"/>
      <c r="LD17" s="407"/>
      <c r="LE17" s="407"/>
      <c r="LF17" s="407"/>
      <c r="LG17" s="407"/>
      <c r="LH17" s="407"/>
      <c r="LI17" s="407"/>
      <c r="LJ17" s="407"/>
      <c r="LK17" s="407"/>
      <c r="LL17" s="407"/>
      <c r="LM17" s="407"/>
      <c r="LN17" s="407"/>
      <c r="LO17" s="407"/>
      <c r="LP17" s="407"/>
      <c r="LQ17" s="407"/>
      <c r="LR17" s="407"/>
      <c r="LS17" s="407"/>
      <c r="LT17" s="407"/>
      <c r="LU17" s="407"/>
      <c r="LV17" s="407"/>
      <c r="LW17" s="407"/>
      <c r="LX17" s="407"/>
      <c r="LY17" s="407"/>
      <c r="LZ17" s="407"/>
      <c r="MA17" s="407"/>
      <c r="MB17" s="407"/>
      <c r="MC17" s="407"/>
      <c r="MD17" s="407"/>
      <c r="ME17" s="407"/>
      <c r="MF17" s="407"/>
      <c r="MG17" s="407"/>
      <c r="MH17" s="407"/>
    </row>
    <row r="18" spans="1:346" ht="24.75" customHeight="1" x14ac:dyDescent="0.3">
      <c r="A18" s="382" t="s">
        <v>30</v>
      </c>
      <c r="B18" s="383">
        <f>SUM('[8]L&amp;R Bal - Reference'!Y23:AE23)</f>
        <v>1.6438356164383561</v>
      </c>
      <c r="C18" s="383">
        <f>SUM('[8]L&amp;R Bal - Electrification'!Y23:AE23)</f>
        <v>12.726027397260275</v>
      </c>
      <c r="D18" s="383">
        <f>SUM('[8]L&amp;R Bal - A Ceiling Price'!Y23:AE23)</f>
        <v>9.1643835616438363</v>
      </c>
      <c r="E18" s="383">
        <f>SUM('[8]L&amp;R Bal - B Floor Price'!Y23:AE23)</f>
        <v>0</v>
      </c>
      <c r="F18" s="383">
        <f>SUM('[8]L&amp;R Bal - C Limited Emissions'!$Z23:$AF23)</f>
        <v>12.726027397260275</v>
      </c>
      <c r="G18" s="383">
        <f>SUM('[8]L&amp;R Bal - D RNG NA'!$Y23:$AE23)</f>
        <v>1.6438356164383561</v>
      </c>
      <c r="H18" s="383">
        <f>SUM('[8]L&amp;R Bal - E HHP Policy'!$Z23:$AF23)</f>
        <v>1.6438356164383561</v>
      </c>
      <c r="I18" s="383">
        <f>SUM('[8]L&amp;R Bal - F Zero Growth'!$Y23:$AE23)</f>
        <v>1.6438356164383561</v>
      </c>
      <c r="J18" s="383">
        <f>SUM('[8]L&amp;R Bal - G High Gas'!$Y23:$AE23)</f>
        <v>5.0547945205479454</v>
      </c>
      <c r="K18" s="383">
        <f t="shared" si="0"/>
        <v>1.6438356164383561</v>
      </c>
      <c r="L18" s="340"/>
      <c r="M18" s="340"/>
      <c r="N18" s="406">
        <v>3</v>
      </c>
      <c r="O18" s="406">
        <v>2026</v>
      </c>
      <c r="P18" s="403">
        <f t="shared" si="1"/>
        <v>3.8356164383561646</v>
      </c>
      <c r="Q18" s="403">
        <f t="shared" si="1"/>
        <v>1.5424657534246575</v>
      </c>
      <c r="R18" s="403">
        <f t="shared" si="1"/>
        <v>8.2191780821917817</v>
      </c>
      <c r="S18" s="403">
        <f t="shared" si="1"/>
        <v>2.7397260273972601</v>
      </c>
      <c r="T18" s="403">
        <f t="shared" si="1"/>
        <v>1.095890410958904</v>
      </c>
      <c r="U18" s="403">
        <f t="shared" si="1"/>
        <v>21.917808219178081</v>
      </c>
      <c r="V18" s="404">
        <f t="shared" si="1"/>
        <v>0.82191780821917804</v>
      </c>
      <c r="W18" s="405">
        <v>4.4958904109589035</v>
      </c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7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7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  <c r="BO18" s="407"/>
      <c r="BP18" s="407"/>
      <c r="BQ18" s="407"/>
      <c r="BR18" s="407"/>
      <c r="BS18" s="407"/>
      <c r="BT18" s="407"/>
      <c r="BU18" s="407"/>
      <c r="BV18" s="407"/>
      <c r="BW18" s="407"/>
      <c r="BX18" s="407"/>
      <c r="BY18" s="407"/>
      <c r="BZ18" s="407"/>
      <c r="CA18" s="407"/>
      <c r="CB18" s="407"/>
      <c r="CC18" s="407"/>
      <c r="CD18" s="407"/>
      <c r="CE18" s="407"/>
      <c r="CF18" s="407"/>
      <c r="CG18" s="407"/>
      <c r="CH18" s="407"/>
      <c r="CI18" s="407"/>
      <c r="CJ18" s="407"/>
      <c r="CK18" s="407"/>
      <c r="CL18" s="407"/>
      <c r="CM18" s="407"/>
      <c r="CN18" s="407"/>
      <c r="CO18" s="407"/>
      <c r="CP18" s="407"/>
      <c r="CQ18" s="407"/>
      <c r="CR18" s="407"/>
      <c r="CS18" s="407"/>
      <c r="CT18" s="407"/>
      <c r="CU18" s="407"/>
      <c r="CV18" s="407"/>
      <c r="CW18" s="407"/>
      <c r="CX18" s="407"/>
      <c r="CY18" s="407"/>
      <c r="CZ18" s="407"/>
      <c r="DA18" s="407"/>
      <c r="DB18" s="407"/>
      <c r="DC18" s="407"/>
      <c r="DD18" s="407"/>
      <c r="DE18" s="407"/>
      <c r="DF18" s="407"/>
      <c r="DG18" s="407"/>
      <c r="DH18" s="407"/>
      <c r="DI18" s="407"/>
      <c r="DJ18" s="407"/>
      <c r="DK18" s="407"/>
      <c r="DL18" s="407"/>
      <c r="DM18" s="407"/>
      <c r="DN18" s="407"/>
      <c r="DO18" s="407"/>
      <c r="DP18" s="407"/>
      <c r="DQ18" s="407"/>
      <c r="DR18" s="407"/>
      <c r="DS18" s="407"/>
      <c r="DT18" s="407"/>
      <c r="DU18" s="407"/>
      <c r="DV18" s="407"/>
      <c r="DW18" s="407"/>
      <c r="DX18" s="407"/>
      <c r="DY18" s="407"/>
      <c r="DZ18" s="407"/>
      <c r="EA18" s="407"/>
      <c r="EB18" s="407"/>
      <c r="EC18" s="407"/>
      <c r="ED18" s="407"/>
      <c r="EE18" s="407"/>
      <c r="EF18" s="407"/>
      <c r="EG18" s="407"/>
      <c r="EH18" s="407"/>
      <c r="EI18" s="407"/>
      <c r="EJ18" s="407"/>
      <c r="EK18" s="407"/>
      <c r="EL18" s="407"/>
      <c r="EM18" s="407"/>
      <c r="EN18" s="407"/>
      <c r="EO18" s="407"/>
      <c r="EP18" s="407"/>
      <c r="EQ18" s="407"/>
      <c r="ER18" s="407"/>
      <c r="ES18" s="407"/>
      <c r="ET18" s="407"/>
      <c r="EU18" s="407"/>
      <c r="EV18" s="407"/>
      <c r="EW18" s="407"/>
      <c r="EX18" s="407"/>
      <c r="EY18" s="407"/>
      <c r="EZ18" s="407"/>
      <c r="FA18" s="407"/>
      <c r="FB18" s="407"/>
      <c r="FC18" s="407"/>
      <c r="FD18" s="407"/>
      <c r="FE18" s="407"/>
      <c r="FF18" s="407"/>
      <c r="FG18" s="407"/>
      <c r="FH18" s="407"/>
      <c r="FI18" s="407"/>
      <c r="FJ18" s="407"/>
      <c r="FK18" s="407"/>
      <c r="FL18" s="407"/>
      <c r="FM18" s="407"/>
      <c r="FN18" s="407"/>
      <c r="FO18" s="407"/>
      <c r="FP18" s="407"/>
      <c r="FQ18" s="407"/>
      <c r="FR18" s="407"/>
      <c r="FS18" s="407"/>
      <c r="FT18" s="407"/>
      <c r="FU18" s="407"/>
      <c r="FV18" s="407"/>
      <c r="FW18" s="407"/>
      <c r="FX18" s="407"/>
      <c r="FY18" s="407"/>
      <c r="FZ18" s="407"/>
      <c r="GA18" s="407"/>
      <c r="GB18" s="407"/>
      <c r="GC18" s="407"/>
      <c r="GD18" s="407"/>
      <c r="GE18" s="407"/>
      <c r="GF18" s="407"/>
      <c r="GG18" s="407"/>
      <c r="GH18" s="407"/>
      <c r="GI18" s="407"/>
      <c r="GJ18" s="407"/>
      <c r="GK18" s="407"/>
      <c r="GL18" s="407"/>
      <c r="GM18" s="407"/>
      <c r="GN18" s="407"/>
      <c r="GO18" s="407"/>
      <c r="GP18" s="407"/>
      <c r="GQ18" s="407"/>
      <c r="GR18" s="407"/>
      <c r="GS18" s="407"/>
      <c r="GT18" s="407"/>
      <c r="GU18" s="407"/>
      <c r="GV18" s="407"/>
      <c r="GW18" s="407"/>
      <c r="GX18" s="407"/>
      <c r="GY18" s="407"/>
      <c r="GZ18" s="407"/>
      <c r="HA18" s="407"/>
      <c r="HB18" s="407"/>
      <c r="HC18" s="407"/>
      <c r="HD18" s="407"/>
      <c r="HE18" s="407"/>
      <c r="HF18" s="407"/>
      <c r="HG18" s="407"/>
      <c r="HH18" s="407"/>
      <c r="HI18" s="407"/>
      <c r="HJ18" s="407"/>
      <c r="HK18" s="407"/>
      <c r="HL18" s="407"/>
      <c r="HM18" s="407"/>
      <c r="HN18" s="407"/>
      <c r="HO18" s="407"/>
      <c r="HP18" s="407"/>
      <c r="HQ18" s="407"/>
      <c r="HR18" s="407"/>
      <c r="HS18" s="407"/>
      <c r="HT18" s="407"/>
      <c r="HU18" s="407"/>
      <c r="HV18" s="407"/>
      <c r="HW18" s="407"/>
      <c r="HX18" s="407"/>
      <c r="HY18" s="407"/>
      <c r="HZ18" s="407"/>
      <c r="IA18" s="407"/>
      <c r="IB18" s="407"/>
      <c r="IC18" s="407"/>
      <c r="ID18" s="407"/>
      <c r="IE18" s="407"/>
      <c r="IF18" s="407"/>
      <c r="IG18" s="407"/>
      <c r="IH18" s="407"/>
      <c r="II18" s="407"/>
      <c r="IJ18" s="407"/>
      <c r="IK18" s="407"/>
      <c r="IL18" s="407"/>
      <c r="IM18" s="407"/>
      <c r="IN18" s="407"/>
      <c r="IO18" s="407"/>
      <c r="IP18" s="407"/>
      <c r="IQ18" s="407"/>
      <c r="IR18" s="407"/>
      <c r="IS18" s="407"/>
      <c r="IT18" s="407"/>
      <c r="IU18" s="407"/>
      <c r="IV18" s="407"/>
      <c r="IW18" s="407"/>
      <c r="IX18" s="407"/>
      <c r="IY18" s="407"/>
      <c r="IZ18" s="407"/>
      <c r="JA18" s="407"/>
      <c r="JB18" s="407"/>
      <c r="JC18" s="407"/>
      <c r="JD18" s="407"/>
      <c r="JE18" s="407"/>
      <c r="JF18" s="407"/>
      <c r="JG18" s="407"/>
      <c r="JH18" s="407"/>
      <c r="JI18" s="407"/>
      <c r="JJ18" s="407"/>
      <c r="JK18" s="407"/>
      <c r="JL18" s="407"/>
      <c r="JM18" s="407"/>
      <c r="JN18" s="407"/>
      <c r="JO18" s="407"/>
      <c r="JP18" s="407"/>
      <c r="JQ18" s="407"/>
      <c r="JR18" s="407"/>
      <c r="JS18" s="407"/>
      <c r="JT18" s="407"/>
      <c r="JU18" s="407"/>
      <c r="JV18" s="407"/>
      <c r="JW18" s="407"/>
      <c r="JX18" s="407"/>
      <c r="JY18" s="407"/>
      <c r="JZ18" s="407"/>
      <c r="KA18" s="407"/>
      <c r="KB18" s="407"/>
      <c r="KC18" s="407"/>
      <c r="KD18" s="407"/>
      <c r="KE18" s="407"/>
      <c r="KF18" s="407"/>
      <c r="KG18" s="407"/>
      <c r="KH18" s="407"/>
      <c r="KI18" s="407"/>
      <c r="KJ18" s="407"/>
      <c r="KK18" s="407"/>
      <c r="KL18" s="407"/>
      <c r="KM18" s="407"/>
      <c r="KN18" s="407"/>
      <c r="KO18" s="407"/>
      <c r="KP18" s="407"/>
      <c r="KQ18" s="407"/>
      <c r="KR18" s="407"/>
      <c r="KS18" s="407"/>
      <c r="KT18" s="407"/>
      <c r="KU18" s="407"/>
      <c r="KV18" s="407"/>
      <c r="KW18" s="407"/>
      <c r="KX18" s="407"/>
      <c r="KY18" s="407"/>
      <c r="KZ18" s="407"/>
      <c r="LA18" s="407"/>
      <c r="LB18" s="407"/>
      <c r="LC18" s="407"/>
      <c r="LD18" s="407"/>
      <c r="LE18" s="407"/>
      <c r="LF18" s="407"/>
      <c r="LG18" s="407"/>
      <c r="LH18" s="407"/>
      <c r="LI18" s="407"/>
      <c r="LJ18" s="407"/>
      <c r="LK18" s="407"/>
      <c r="LL18" s="407"/>
      <c r="LM18" s="407"/>
      <c r="LN18" s="407"/>
      <c r="LO18" s="407"/>
      <c r="LP18" s="407"/>
      <c r="LQ18" s="407"/>
      <c r="LR18" s="407"/>
      <c r="LS18" s="407"/>
      <c r="LT18" s="407"/>
      <c r="LU18" s="407"/>
      <c r="LV18" s="407"/>
      <c r="LW18" s="407"/>
      <c r="LX18" s="407"/>
      <c r="LY18" s="407"/>
      <c r="LZ18" s="407"/>
      <c r="MA18" s="407"/>
      <c r="MB18" s="407"/>
      <c r="MC18" s="407"/>
      <c r="MD18" s="407"/>
      <c r="ME18" s="407"/>
      <c r="MF18" s="407"/>
      <c r="MG18" s="407"/>
      <c r="MH18" s="407"/>
    </row>
    <row r="19" spans="1:346" ht="24.75" customHeight="1" x14ac:dyDescent="0.3">
      <c r="A19" s="382" t="s">
        <v>31</v>
      </c>
      <c r="B19" s="383">
        <f>SUM('[8]L&amp;R Bal - Reference'!Y24:AE24)</f>
        <v>1.6438356164383561</v>
      </c>
      <c r="C19" s="383">
        <f>SUM('[8]L&amp;R Bal - Electrification'!Y24:AE24)</f>
        <v>12.635616438356164</v>
      </c>
      <c r="D19" s="383">
        <f>SUM('[8]L&amp;R Bal - A Ceiling Price'!Y24:AE24)</f>
        <v>9.2383561643835623</v>
      </c>
      <c r="E19" s="383">
        <f>SUM('[8]L&amp;R Bal - B Floor Price'!Y24:AE24)</f>
        <v>0</v>
      </c>
      <c r="F19" s="383">
        <f>SUM('[8]L&amp;R Bal - C Limited Emissions'!$Z24:$AF24)</f>
        <v>12.635616438356164</v>
      </c>
      <c r="G19" s="383">
        <f>SUM('[8]L&amp;R Bal - D RNG NA'!$Y24:$AE24)</f>
        <v>31.780821917808218</v>
      </c>
      <c r="H19" s="383">
        <f>SUM('[8]L&amp;R Bal - E HHP Policy'!$Z24:$AF24)</f>
        <v>1.6438356164383561</v>
      </c>
      <c r="I19" s="383">
        <f>SUM('[8]L&amp;R Bal - F Zero Growth'!$Y24:$AE24)</f>
        <v>1.6438356164383561</v>
      </c>
      <c r="J19" s="383">
        <f>SUM('[8]L&amp;R Bal - G High Gas'!$Y24:$AE24)</f>
        <v>5.1287671232876715</v>
      </c>
      <c r="K19" s="383">
        <f t="shared" si="0"/>
        <v>1.6438356164383561</v>
      </c>
      <c r="L19" s="340"/>
      <c r="M19" s="340"/>
      <c r="N19" s="406">
        <v>4</v>
      </c>
      <c r="O19" s="406">
        <v>2027</v>
      </c>
      <c r="P19" s="403">
        <f t="shared" si="1"/>
        <v>4.10958904109589</v>
      </c>
      <c r="Q19" s="403">
        <f t="shared" si="1"/>
        <v>1.9698630136986301</v>
      </c>
      <c r="R19" s="403">
        <f t="shared" si="1"/>
        <v>8.2191780821917817</v>
      </c>
      <c r="S19" s="403">
        <f t="shared" si="1"/>
        <v>2.7397260273972601</v>
      </c>
      <c r="T19" s="403">
        <f t="shared" si="1"/>
        <v>1.5753424657534247</v>
      </c>
      <c r="U19" s="403">
        <f t="shared" si="1"/>
        <v>21.917808219178081</v>
      </c>
      <c r="V19" s="404">
        <f t="shared" si="1"/>
        <v>0.82191780821917804</v>
      </c>
      <c r="W19" s="405">
        <v>4.7205479452054799</v>
      </c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7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7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  <c r="BO19" s="407"/>
      <c r="BP19" s="407"/>
      <c r="BQ19" s="407"/>
      <c r="BR19" s="407"/>
      <c r="BS19" s="407"/>
      <c r="BT19" s="407"/>
      <c r="BU19" s="407"/>
      <c r="BV19" s="407"/>
      <c r="BW19" s="407"/>
      <c r="BX19" s="407"/>
      <c r="BY19" s="407"/>
      <c r="BZ19" s="407"/>
      <c r="CA19" s="407"/>
      <c r="CB19" s="407"/>
      <c r="CC19" s="407"/>
      <c r="CD19" s="407"/>
      <c r="CE19" s="407"/>
      <c r="CF19" s="407"/>
      <c r="CG19" s="407"/>
      <c r="CH19" s="407"/>
      <c r="CI19" s="407"/>
      <c r="CJ19" s="407"/>
      <c r="CK19" s="407"/>
      <c r="CL19" s="407"/>
      <c r="CM19" s="407"/>
      <c r="CN19" s="407"/>
      <c r="CO19" s="407"/>
      <c r="CP19" s="407"/>
      <c r="CQ19" s="407"/>
      <c r="CR19" s="407"/>
      <c r="CS19" s="407"/>
      <c r="CT19" s="407"/>
      <c r="CU19" s="407"/>
      <c r="CV19" s="407"/>
      <c r="CW19" s="407"/>
      <c r="CX19" s="407"/>
      <c r="CY19" s="407"/>
      <c r="CZ19" s="407"/>
      <c r="DA19" s="407"/>
      <c r="DB19" s="407"/>
      <c r="DC19" s="407"/>
      <c r="DD19" s="407"/>
      <c r="DE19" s="407"/>
      <c r="DF19" s="407"/>
      <c r="DG19" s="407"/>
      <c r="DH19" s="407"/>
      <c r="DI19" s="407"/>
      <c r="DJ19" s="407"/>
      <c r="DK19" s="407"/>
      <c r="DL19" s="407"/>
      <c r="DM19" s="407"/>
      <c r="DN19" s="407"/>
      <c r="DO19" s="407"/>
      <c r="DP19" s="407"/>
      <c r="DQ19" s="407"/>
      <c r="DR19" s="407"/>
      <c r="DS19" s="407"/>
      <c r="DT19" s="407"/>
      <c r="DU19" s="407"/>
      <c r="DV19" s="407"/>
      <c r="DW19" s="407"/>
      <c r="DX19" s="407"/>
      <c r="DY19" s="407"/>
      <c r="DZ19" s="407"/>
      <c r="EA19" s="407"/>
      <c r="EB19" s="407"/>
      <c r="EC19" s="407"/>
      <c r="ED19" s="407"/>
      <c r="EE19" s="407"/>
      <c r="EF19" s="407"/>
      <c r="EG19" s="407"/>
      <c r="EH19" s="407"/>
      <c r="EI19" s="407"/>
      <c r="EJ19" s="407"/>
      <c r="EK19" s="407"/>
      <c r="EL19" s="407"/>
      <c r="EM19" s="407"/>
      <c r="EN19" s="407"/>
      <c r="EO19" s="407"/>
      <c r="EP19" s="407"/>
      <c r="EQ19" s="407"/>
      <c r="ER19" s="407"/>
      <c r="ES19" s="407"/>
      <c r="ET19" s="407"/>
      <c r="EU19" s="407"/>
      <c r="EV19" s="407"/>
      <c r="EW19" s="407"/>
      <c r="EX19" s="407"/>
      <c r="EY19" s="407"/>
      <c r="EZ19" s="407"/>
      <c r="FA19" s="407"/>
      <c r="FB19" s="407"/>
      <c r="FC19" s="407"/>
      <c r="FD19" s="407"/>
      <c r="FE19" s="407"/>
      <c r="FF19" s="407"/>
      <c r="FG19" s="407"/>
      <c r="FH19" s="407"/>
      <c r="FI19" s="407"/>
      <c r="FJ19" s="407"/>
      <c r="FK19" s="407"/>
      <c r="FL19" s="407"/>
      <c r="FM19" s="407"/>
      <c r="FN19" s="407"/>
      <c r="FO19" s="407"/>
      <c r="FP19" s="407"/>
      <c r="FQ19" s="407"/>
      <c r="FR19" s="407"/>
      <c r="FS19" s="407"/>
      <c r="FT19" s="407"/>
      <c r="FU19" s="407"/>
      <c r="FV19" s="407"/>
      <c r="FW19" s="407"/>
      <c r="FX19" s="407"/>
      <c r="FY19" s="407"/>
      <c r="FZ19" s="407"/>
      <c r="GA19" s="407"/>
      <c r="GB19" s="407"/>
      <c r="GC19" s="407"/>
      <c r="GD19" s="407"/>
      <c r="GE19" s="407"/>
      <c r="GF19" s="407"/>
      <c r="GG19" s="407"/>
      <c r="GH19" s="407"/>
      <c r="GI19" s="407"/>
      <c r="GJ19" s="407"/>
      <c r="GK19" s="407"/>
      <c r="GL19" s="407"/>
      <c r="GM19" s="407"/>
      <c r="GN19" s="407"/>
      <c r="GO19" s="407"/>
      <c r="GP19" s="407"/>
      <c r="GQ19" s="407"/>
      <c r="GR19" s="407"/>
      <c r="GS19" s="407"/>
      <c r="GT19" s="407"/>
      <c r="GU19" s="407"/>
      <c r="GV19" s="407"/>
      <c r="GW19" s="407"/>
      <c r="GX19" s="407"/>
      <c r="GY19" s="407"/>
      <c r="GZ19" s="407"/>
      <c r="HA19" s="407"/>
      <c r="HB19" s="407"/>
      <c r="HC19" s="407"/>
      <c r="HD19" s="407"/>
      <c r="HE19" s="407"/>
      <c r="HF19" s="407"/>
      <c r="HG19" s="407"/>
      <c r="HH19" s="407"/>
      <c r="HI19" s="407"/>
      <c r="HJ19" s="407"/>
      <c r="HK19" s="407"/>
      <c r="HL19" s="407"/>
      <c r="HM19" s="407"/>
      <c r="HN19" s="407"/>
      <c r="HO19" s="407"/>
      <c r="HP19" s="407"/>
      <c r="HQ19" s="407"/>
      <c r="HR19" s="407"/>
      <c r="HS19" s="407"/>
      <c r="HT19" s="407"/>
      <c r="HU19" s="407"/>
      <c r="HV19" s="407"/>
      <c r="HW19" s="407"/>
      <c r="HX19" s="407"/>
      <c r="HY19" s="407"/>
      <c r="HZ19" s="407"/>
      <c r="IA19" s="407"/>
      <c r="IB19" s="407"/>
      <c r="IC19" s="407"/>
      <c r="ID19" s="407"/>
      <c r="IE19" s="407"/>
      <c r="IF19" s="407"/>
      <c r="IG19" s="407"/>
      <c r="IH19" s="407"/>
      <c r="II19" s="407"/>
      <c r="IJ19" s="407"/>
      <c r="IK19" s="407"/>
      <c r="IL19" s="407"/>
      <c r="IM19" s="407"/>
      <c r="IN19" s="407"/>
      <c r="IO19" s="407"/>
      <c r="IP19" s="407"/>
      <c r="IQ19" s="407"/>
      <c r="IR19" s="407"/>
      <c r="IS19" s="407"/>
      <c r="IT19" s="407"/>
      <c r="IU19" s="407"/>
      <c r="IV19" s="407"/>
      <c r="IW19" s="407"/>
      <c r="IX19" s="407"/>
      <c r="IY19" s="407"/>
      <c r="IZ19" s="407"/>
      <c r="JA19" s="407"/>
      <c r="JB19" s="407"/>
      <c r="JC19" s="407"/>
      <c r="JD19" s="407"/>
      <c r="JE19" s="407"/>
      <c r="JF19" s="407"/>
      <c r="JG19" s="407"/>
      <c r="JH19" s="407"/>
      <c r="JI19" s="407"/>
      <c r="JJ19" s="407"/>
      <c r="JK19" s="407"/>
      <c r="JL19" s="407"/>
      <c r="JM19" s="407"/>
      <c r="JN19" s="407"/>
      <c r="JO19" s="407"/>
      <c r="JP19" s="407"/>
      <c r="JQ19" s="407"/>
      <c r="JR19" s="407"/>
      <c r="JS19" s="407"/>
      <c r="JT19" s="407"/>
      <c r="JU19" s="407"/>
      <c r="JV19" s="407"/>
      <c r="JW19" s="407"/>
      <c r="JX19" s="407"/>
      <c r="JY19" s="407"/>
      <c r="JZ19" s="407"/>
      <c r="KA19" s="407"/>
      <c r="KB19" s="407"/>
      <c r="KC19" s="407"/>
      <c r="KD19" s="407"/>
      <c r="KE19" s="407"/>
      <c r="KF19" s="407"/>
      <c r="KG19" s="407"/>
      <c r="KH19" s="407"/>
      <c r="KI19" s="407"/>
      <c r="KJ19" s="407"/>
      <c r="KK19" s="407"/>
      <c r="KL19" s="407"/>
      <c r="KM19" s="407"/>
      <c r="KN19" s="407"/>
      <c r="KO19" s="407"/>
      <c r="KP19" s="407"/>
      <c r="KQ19" s="407"/>
      <c r="KR19" s="407"/>
      <c r="KS19" s="407"/>
      <c r="KT19" s="407"/>
      <c r="KU19" s="407"/>
      <c r="KV19" s="407"/>
      <c r="KW19" s="407"/>
      <c r="KX19" s="407"/>
      <c r="KY19" s="407"/>
      <c r="KZ19" s="407"/>
      <c r="LA19" s="407"/>
      <c r="LB19" s="407"/>
      <c r="LC19" s="407"/>
      <c r="LD19" s="407"/>
      <c r="LE19" s="407"/>
      <c r="LF19" s="407"/>
      <c r="LG19" s="407"/>
      <c r="LH19" s="407"/>
      <c r="LI19" s="407"/>
      <c r="LJ19" s="407"/>
      <c r="LK19" s="407"/>
      <c r="LL19" s="407"/>
      <c r="LM19" s="407"/>
      <c r="LN19" s="407"/>
      <c r="LO19" s="407"/>
      <c r="LP19" s="407"/>
      <c r="LQ19" s="407"/>
      <c r="LR19" s="407"/>
      <c r="LS19" s="407"/>
      <c r="LT19" s="407"/>
      <c r="LU19" s="407"/>
      <c r="LV19" s="407"/>
      <c r="LW19" s="407"/>
      <c r="LX19" s="407"/>
      <c r="LY19" s="407"/>
      <c r="LZ19" s="407"/>
      <c r="MA19" s="407"/>
      <c r="MB19" s="407"/>
      <c r="MC19" s="407"/>
      <c r="MD19" s="407"/>
      <c r="ME19" s="407"/>
      <c r="MF19" s="407"/>
      <c r="MG19" s="407"/>
      <c r="MH19" s="407"/>
    </row>
    <row r="20" spans="1:346" ht="24.75" customHeight="1" x14ac:dyDescent="0.3">
      <c r="A20" s="382" t="s">
        <v>34</v>
      </c>
      <c r="B20" s="383">
        <f>SUM('[8]L&amp;R Bal - Reference'!Y25:AE25)</f>
        <v>1.9178082191780821</v>
      </c>
      <c r="C20" s="383">
        <f>SUM('[8]L&amp;R Bal - Electrification'!Y25:AE25)</f>
        <v>13.095890410958905</v>
      </c>
      <c r="D20" s="383">
        <f>SUM('[8]L&amp;R Bal - A Ceiling Price'!Y25:AE25)</f>
        <v>9.8630136986301373</v>
      </c>
      <c r="E20" s="383">
        <f>SUM('[8]L&amp;R Bal - B Floor Price'!Y25:AE25)</f>
        <v>0</v>
      </c>
      <c r="F20" s="383">
        <f>SUM('[8]L&amp;R Bal - C Limited Emissions'!$Z25:$AF25)</f>
        <v>13.095890410958905</v>
      </c>
      <c r="G20" s="383">
        <f>SUM('[8]L&amp;R Bal - D RNG NA'!$Y25:$AE25)</f>
        <v>34.794520547945211</v>
      </c>
      <c r="H20" s="383">
        <f>SUM('[8]L&amp;R Bal - E HHP Policy'!$Z25:$AF25)</f>
        <v>1.9178082191780821</v>
      </c>
      <c r="I20" s="383">
        <f>SUM('[8]L&amp;R Bal - F Zero Growth'!$Y25:$AE25)</f>
        <v>1.9178082191780821</v>
      </c>
      <c r="J20" s="383">
        <f>SUM('[8]L&amp;R Bal - G High Gas'!$Y25:$AE25)</f>
        <v>5.4794520547945202</v>
      </c>
      <c r="K20" s="383">
        <f t="shared" si="0"/>
        <v>1.9178082191780821</v>
      </c>
      <c r="L20" s="340"/>
      <c r="M20" s="340"/>
      <c r="N20" s="406">
        <v>5</v>
      </c>
      <c r="O20" s="406">
        <v>2028</v>
      </c>
      <c r="P20" s="403">
        <f t="shared" si="1"/>
        <v>4.3835616438356162</v>
      </c>
      <c r="Q20" s="403">
        <f t="shared" si="1"/>
        <v>2.6849315068493151</v>
      </c>
      <c r="R20" s="403">
        <f t="shared" si="1"/>
        <v>8.2191780821917817</v>
      </c>
      <c r="S20" s="403">
        <f t="shared" si="1"/>
        <v>2.7397260273972601</v>
      </c>
      <c r="T20" s="403">
        <f t="shared" si="1"/>
        <v>1.5753424657534247</v>
      </c>
      <c r="U20" s="403">
        <f t="shared" si="1"/>
        <v>21.917808219178081</v>
      </c>
      <c r="V20" s="404">
        <f t="shared" si="1"/>
        <v>0.82191780821917804</v>
      </c>
      <c r="W20" s="405">
        <v>4.9260273972602739</v>
      </c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7"/>
      <c r="BV20" s="407"/>
      <c r="BW20" s="407"/>
      <c r="BX20" s="407"/>
      <c r="BY20" s="407"/>
      <c r="BZ20" s="407"/>
      <c r="CA20" s="407"/>
      <c r="CB20" s="407"/>
      <c r="CC20" s="407"/>
      <c r="CD20" s="407"/>
      <c r="CE20" s="407"/>
      <c r="CF20" s="407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07"/>
      <c r="CT20" s="407"/>
      <c r="CU20" s="407"/>
      <c r="CV20" s="407"/>
      <c r="CW20" s="407"/>
      <c r="CX20" s="407"/>
      <c r="CY20" s="407"/>
      <c r="CZ20" s="407"/>
      <c r="DA20" s="407"/>
      <c r="DB20" s="407"/>
      <c r="DC20" s="407"/>
      <c r="DD20" s="407"/>
      <c r="DE20" s="407"/>
      <c r="DF20" s="407"/>
      <c r="DG20" s="407"/>
      <c r="DH20" s="407"/>
      <c r="DI20" s="407"/>
      <c r="DJ20" s="407"/>
      <c r="DK20" s="407"/>
      <c r="DL20" s="407"/>
      <c r="DM20" s="407"/>
      <c r="DN20" s="407"/>
      <c r="DO20" s="407"/>
      <c r="DP20" s="407"/>
      <c r="DQ20" s="407"/>
      <c r="DR20" s="407"/>
      <c r="DS20" s="407"/>
      <c r="DT20" s="407"/>
      <c r="DU20" s="407"/>
      <c r="DV20" s="407"/>
      <c r="DW20" s="407"/>
      <c r="DX20" s="407"/>
      <c r="DY20" s="407"/>
      <c r="DZ20" s="407"/>
      <c r="EA20" s="407"/>
      <c r="EB20" s="407"/>
      <c r="EC20" s="407"/>
      <c r="ED20" s="407"/>
      <c r="EE20" s="407"/>
      <c r="EF20" s="407"/>
      <c r="EG20" s="407"/>
      <c r="EH20" s="407"/>
      <c r="EI20" s="407"/>
      <c r="EJ20" s="407"/>
      <c r="EK20" s="407"/>
      <c r="EL20" s="407"/>
      <c r="EM20" s="407"/>
      <c r="EN20" s="407"/>
      <c r="EO20" s="407"/>
      <c r="EP20" s="407"/>
      <c r="EQ20" s="407"/>
      <c r="ER20" s="407"/>
      <c r="ES20" s="407"/>
      <c r="ET20" s="407"/>
      <c r="EU20" s="407"/>
      <c r="EV20" s="407"/>
      <c r="EW20" s="407"/>
      <c r="EX20" s="407"/>
      <c r="EY20" s="407"/>
      <c r="EZ20" s="407"/>
      <c r="FA20" s="407"/>
      <c r="FB20" s="407"/>
      <c r="FC20" s="407"/>
      <c r="FD20" s="407"/>
      <c r="FE20" s="407"/>
      <c r="FF20" s="407"/>
      <c r="FG20" s="407"/>
      <c r="FH20" s="407"/>
      <c r="FI20" s="407"/>
      <c r="FJ20" s="407"/>
      <c r="FK20" s="407"/>
      <c r="FL20" s="407"/>
      <c r="FM20" s="407"/>
      <c r="FN20" s="407"/>
      <c r="FO20" s="407"/>
      <c r="FP20" s="407"/>
      <c r="FQ20" s="407"/>
      <c r="FR20" s="407"/>
      <c r="FS20" s="407"/>
      <c r="FT20" s="407"/>
      <c r="FU20" s="407"/>
      <c r="FV20" s="407"/>
      <c r="FW20" s="407"/>
      <c r="FX20" s="407"/>
      <c r="FY20" s="407"/>
      <c r="FZ20" s="407"/>
      <c r="GA20" s="407"/>
      <c r="GB20" s="407"/>
      <c r="GC20" s="407"/>
      <c r="GD20" s="407"/>
      <c r="GE20" s="407"/>
      <c r="GF20" s="407"/>
      <c r="GG20" s="407"/>
      <c r="GH20" s="407"/>
      <c r="GI20" s="407"/>
      <c r="GJ20" s="407"/>
      <c r="GK20" s="407"/>
      <c r="GL20" s="407"/>
      <c r="GM20" s="407"/>
      <c r="GN20" s="407"/>
      <c r="GO20" s="407"/>
      <c r="GP20" s="407"/>
      <c r="GQ20" s="407"/>
      <c r="GR20" s="407"/>
      <c r="GS20" s="407"/>
      <c r="GT20" s="407"/>
      <c r="GU20" s="407"/>
      <c r="GV20" s="407"/>
      <c r="GW20" s="407"/>
      <c r="GX20" s="407"/>
      <c r="GY20" s="407"/>
      <c r="GZ20" s="407"/>
      <c r="HA20" s="407"/>
      <c r="HB20" s="407"/>
      <c r="HC20" s="407"/>
      <c r="HD20" s="407"/>
      <c r="HE20" s="407"/>
      <c r="HF20" s="407"/>
      <c r="HG20" s="407"/>
      <c r="HH20" s="407"/>
      <c r="HI20" s="407"/>
      <c r="HJ20" s="407"/>
      <c r="HK20" s="407"/>
      <c r="HL20" s="407"/>
      <c r="HM20" s="407"/>
      <c r="HN20" s="407"/>
      <c r="HO20" s="407"/>
      <c r="HP20" s="407"/>
      <c r="HQ20" s="407"/>
      <c r="HR20" s="407"/>
      <c r="HS20" s="407"/>
      <c r="HT20" s="407"/>
      <c r="HU20" s="407"/>
      <c r="HV20" s="407"/>
      <c r="HW20" s="407"/>
      <c r="HX20" s="407"/>
      <c r="HY20" s="407"/>
      <c r="HZ20" s="407"/>
      <c r="IA20" s="407"/>
      <c r="IB20" s="407"/>
      <c r="IC20" s="407"/>
      <c r="ID20" s="407"/>
      <c r="IE20" s="407"/>
      <c r="IF20" s="407"/>
      <c r="IG20" s="407"/>
      <c r="IH20" s="407"/>
      <c r="II20" s="407"/>
      <c r="IJ20" s="407"/>
      <c r="IK20" s="407"/>
      <c r="IL20" s="407"/>
      <c r="IM20" s="407"/>
      <c r="IN20" s="407"/>
      <c r="IO20" s="407"/>
      <c r="IP20" s="407"/>
      <c r="IQ20" s="407"/>
      <c r="IR20" s="407"/>
      <c r="IS20" s="407"/>
      <c r="IT20" s="407"/>
      <c r="IU20" s="407"/>
      <c r="IV20" s="407"/>
      <c r="IW20" s="407"/>
      <c r="IX20" s="407"/>
      <c r="IY20" s="407"/>
      <c r="IZ20" s="407"/>
      <c r="JA20" s="407"/>
      <c r="JB20" s="407"/>
      <c r="JC20" s="407"/>
      <c r="JD20" s="407"/>
      <c r="JE20" s="407"/>
      <c r="JF20" s="407"/>
      <c r="JG20" s="407"/>
      <c r="JH20" s="407"/>
      <c r="JI20" s="407"/>
      <c r="JJ20" s="407"/>
      <c r="JK20" s="407"/>
      <c r="JL20" s="407"/>
      <c r="JM20" s="407"/>
      <c r="JN20" s="407"/>
      <c r="JO20" s="407"/>
      <c r="JP20" s="407"/>
      <c r="JQ20" s="407"/>
      <c r="JR20" s="407"/>
      <c r="JS20" s="407"/>
      <c r="JT20" s="407"/>
      <c r="JU20" s="407"/>
      <c r="JV20" s="407"/>
      <c r="JW20" s="407"/>
      <c r="JX20" s="407"/>
      <c r="JY20" s="407"/>
      <c r="JZ20" s="407"/>
      <c r="KA20" s="407"/>
      <c r="KB20" s="407"/>
      <c r="KC20" s="407"/>
      <c r="KD20" s="407"/>
      <c r="KE20" s="407"/>
      <c r="KF20" s="407"/>
      <c r="KG20" s="407"/>
      <c r="KH20" s="407"/>
      <c r="KI20" s="407"/>
      <c r="KJ20" s="407"/>
      <c r="KK20" s="407"/>
      <c r="KL20" s="407"/>
      <c r="KM20" s="407"/>
      <c r="KN20" s="407"/>
      <c r="KO20" s="407"/>
      <c r="KP20" s="407"/>
      <c r="KQ20" s="407"/>
      <c r="KR20" s="407"/>
      <c r="KS20" s="407"/>
      <c r="KT20" s="407"/>
      <c r="KU20" s="407"/>
      <c r="KV20" s="407"/>
      <c r="KW20" s="407"/>
      <c r="KX20" s="407"/>
      <c r="KY20" s="407"/>
      <c r="KZ20" s="407"/>
      <c r="LA20" s="407"/>
      <c r="LB20" s="407"/>
      <c r="LC20" s="407"/>
      <c r="LD20" s="407"/>
      <c r="LE20" s="407"/>
      <c r="LF20" s="407"/>
      <c r="LG20" s="407"/>
      <c r="LH20" s="407"/>
      <c r="LI20" s="407"/>
      <c r="LJ20" s="407"/>
      <c r="LK20" s="407"/>
      <c r="LL20" s="407"/>
      <c r="LM20" s="407"/>
      <c r="LN20" s="407"/>
      <c r="LO20" s="407"/>
      <c r="LP20" s="407"/>
      <c r="LQ20" s="407"/>
      <c r="LR20" s="407"/>
      <c r="LS20" s="407"/>
      <c r="LT20" s="407"/>
      <c r="LU20" s="407"/>
      <c r="LV20" s="407"/>
      <c r="LW20" s="407"/>
      <c r="LX20" s="407"/>
      <c r="LY20" s="407"/>
      <c r="LZ20" s="407"/>
      <c r="MA20" s="407"/>
      <c r="MB20" s="407"/>
      <c r="MC20" s="407"/>
      <c r="MD20" s="407"/>
      <c r="ME20" s="407"/>
      <c r="MF20" s="407"/>
      <c r="MG20" s="407"/>
      <c r="MH20" s="407"/>
    </row>
    <row r="21" spans="1:346" ht="24.75" customHeight="1" x14ac:dyDescent="0.3">
      <c r="A21" s="382" t="s">
        <v>37</v>
      </c>
      <c r="B21" s="383">
        <f>SUM('[8]L&amp;R Bal - Reference'!Y26:AE26)</f>
        <v>1.9178082191780821</v>
      </c>
      <c r="C21" s="383">
        <f>SUM('[8]L&amp;R Bal - Electrification'!Y26:AE26)</f>
        <v>13.010958904109589</v>
      </c>
      <c r="D21" s="383">
        <f>SUM('[8]L&amp;R Bal - A Ceiling Price'!Y26:AE26)</f>
        <v>9.9424657534246581</v>
      </c>
      <c r="E21" s="383">
        <f>SUM('[8]L&amp;R Bal - B Floor Price'!Y26:AE26)</f>
        <v>0</v>
      </c>
      <c r="F21" s="383">
        <f>SUM('[8]L&amp;R Bal - C Limited Emissions'!$Z26:$AF26)</f>
        <v>13.010958904109589</v>
      </c>
      <c r="G21" s="383">
        <f>SUM('[8]L&amp;R Bal - D RNG NA'!$Y26:$AE26)</f>
        <v>34.794520547945211</v>
      </c>
      <c r="H21" s="383">
        <f>SUM('[8]L&amp;R Bal - E HHP Policy'!$Z26:$AF26)</f>
        <v>1.9178082191780821</v>
      </c>
      <c r="I21" s="383">
        <f>SUM('[8]L&amp;R Bal - F Zero Growth'!$Y26:$AE26)</f>
        <v>1.9178082191780821</v>
      </c>
      <c r="J21" s="383">
        <f>SUM('[8]L&amp;R Bal - G High Gas'!$Y26:$AE26)</f>
        <v>5.558904109589041</v>
      </c>
      <c r="K21" s="383">
        <f t="shared" si="0"/>
        <v>1.9178082191780821</v>
      </c>
      <c r="L21" s="340"/>
      <c r="M21" s="340"/>
      <c r="N21" s="406">
        <v>6</v>
      </c>
      <c r="O21" s="406">
        <v>2029</v>
      </c>
      <c r="P21" s="403">
        <f t="shared" si="1"/>
        <v>4.3835616438356162</v>
      </c>
      <c r="Q21" s="403">
        <f t="shared" si="1"/>
        <v>2.7424657534246575</v>
      </c>
      <c r="R21" s="403">
        <f t="shared" si="1"/>
        <v>8.2191780821917817</v>
      </c>
      <c r="S21" s="403">
        <f t="shared" si="1"/>
        <v>2.7397260273972601</v>
      </c>
      <c r="T21" s="403">
        <f t="shared" si="1"/>
        <v>2.0547945205479454</v>
      </c>
      <c r="U21" s="403">
        <f t="shared" si="1"/>
        <v>21.917808219178081</v>
      </c>
      <c r="V21" s="404">
        <f t="shared" si="1"/>
        <v>1.095890410958904</v>
      </c>
      <c r="W21" s="405">
        <v>5.1397260273972609</v>
      </c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07"/>
      <c r="AW21" s="407"/>
      <c r="AX21" s="407"/>
      <c r="AY21" s="407"/>
      <c r="AZ21" s="407"/>
      <c r="BA21" s="407"/>
      <c r="BB21" s="407"/>
      <c r="BC21" s="407"/>
      <c r="BD21" s="407"/>
      <c r="BE21" s="407"/>
      <c r="BF21" s="407"/>
      <c r="BG21" s="407"/>
      <c r="BH21" s="407"/>
      <c r="BI21" s="407"/>
      <c r="BJ21" s="407"/>
      <c r="BK21" s="407"/>
      <c r="BL21" s="407"/>
      <c r="BM21" s="407"/>
      <c r="BN21" s="407"/>
      <c r="BO21" s="407"/>
      <c r="BP21" s="407"/>
      <c r="BQ21" s="407"/>
      <c r="BR21" s="407"/>
      <c r="BS21" s="407"/>
      <c r="BT21" s="407"/>
      <c r="BU21" s="407"/>
      <c r="BV21" s="407"/>
      <c r="BW21" s="407"/>
      <c r="BX21" s="407"/>
      <c r="BY21" s="407"/>
      <c r="BZ21" s="407"/>
      <c r="CA21" s="407"/>
      <c r="CB21" s="407"/>
      <c r="CC21" s="407"/>
      <c r="CD21" s="407"/>
      <c r="CE21" s="407"/>
      <c r="CF21" s="407"/>
      <c r="CG21" s="407"/>
      <c r="CH21" s="407"/>
      <c r="CI21" s="407"/>
      <c r="CJ21" s="407"/>
      <c r="CK21" s="407"/>
      <c r="CL21" s="407"/>
      <c r="CM21" s="407"/>
      <c r="CN21" s="407"/>
      <c r="CO21" s="407"/>
      <c r="CP21" s="407"/>
      <c r="CQ21" s="407"/>
      <c r="CR21" s="407"/>
      <c r="CS21" s="407"/>
      <c r="CT21" s="407"/>
      <c r="CU21" s="407"/>
      <c r="CV21" s="407"/>
      <c r="CW21" s="407"/>
      <c r="CX21" s="407"/>
      <c r="CY21" s="407"/>
      <c r="CZ21" s="407"/>
      <c r="DA21" s="407"/>
      <c r="DB21" s="407"/>
      <c r="DC21" s="407"/>
      <c r="DD21" s="407"/>
      <c r="DE21" s="407"/>
      <c r="DF21" s="407"/>
      <c r="DG21" s="407"/>
      <c r="DH21" s="407"/>
      <c r="DI21" s="407"/>
      <c r="DJ21" s="407"/>
      <c r="DK21" s="407"/>
      <c r="DL21" s="407"/>
      <c r="DM21" s="407"/>
      <c r="DN21" s="407"/>
      <c r="DO21" s="407"/>
      <c r="DP21" s="407"/>
      <c r="DQ21" s="407"/>
      <c r="DR21" s="407"/>
      <c r="DS21" s="407"/>
      <c r="DT21" s="407"/>
      <c r="DU21" s="407"/>
      <c r="DV21" s="407"/>
      <c r="DW21" s="407"/>
      <c r="DX21" s="407"/>
      <c r="DY21" s="407"/>
      <c r="DZ21" s="407"/>
      <c r="EA21" s="407"/>
      <c r="EB21" s="407"/>
      <c r="EC21" s="407"/>
      <c r="ED21" s="407"/>
      <c r="EE21" s="407"/>
      <c r="EF21" s="407"/>
      <c r="EG21" s="407"/>
      <c r="EH21" s="407"/>
      <c r="EI21" s="407"/>
      <c r="EJ21" s="407"/>
      <c r="EK21" s="407"/>
      <c r="EL21" s="407"/>
      <c r="EM21" s="407"/>
      <c r="EN21" s="407"/>
      <c r="EO21" s="407"/>
      <c r="EP21" s="407"/>
      <c r="EQ21" s="407"/>
      <c r="ER21" s="407"/>
      <c r="ES21" s="407"/>
      <c r="ET21" s="407"/>
      <c r="EU21" s="407"/>
      <c r="EV21" s="407"/>
      <c r="EW21" s="407"/>
      <c r="EX21" s="407"/>
      <c r="EY21" s="407"/>
      <c r="EZ21" s="407"/>
      <c r="FA21" s="407"/>
      <c r="FB21" s="407"/>
      <c r="FC21" s="407"/>
      <c r="FD21" s="407"/>
      <c r="FE21" s="407"/>
      <c r="FF21" s="407"/>
      <c r="FG21" s="407"/>
      <c r="FH21" s="407"/>
      <c r="FI21" s="407"/>
      <c r="FJ21" s="407"/>
      <c r="FK21" s="407"/>
      <c r="FL21" s="407"/>
      <c r="FM21" s="407"/>
      <c r="FN21" s="407"/>
      <c r="FO21" s="407"/>
      <c r="FP21" s="407"/>
      <c r="FQ21" s="407"/>
      <c r="FR21" s="407"/>
      <c r="FS21" s="407"/>
      <c r="FT21" s="407"/>
      <c r="FU21" s="407"/>
      <c r="FV21" s="407"/>
      <c r="FW21" s="407"/>
      <c r="FX21" s="407"/>
      <c r="FY21" s="407"/>
      <c r="FZ21" s="407"/>
      <c r="GA21" s="407"/>
      <c r="GB21" s="407"/>
      <c r="GC21" s="407"/>
      <c r="GD21" s="407"/>
      <c r="GE21" s="407"/>
      <c r="GF21" s="407"/>
      <c r="GG21" s="407"/>
      <c r="GH21" s="407"/>
      <c r="GI21" s="407"/>
      <c r="GJ21" s="407"/>
      <c r="GK21" s="407"/>
      <c r="GL21" s="407"/>
      <c r="GM21" s="407"/>
      <c r="GN21" s="407"/>
      <c r="GO21" s="407"/>
      <c r="GP21" s="407"/>
      <c r="GQ21" s="407"/>
      <c r="GR21" s="407"/>
      <c r="GS21" s="407"/>
      <c r="GT21" s="407"/>
      <c r="GU21" s="407"/>
      <c r="GV21" s="407"/>
      <c r="GW21" s="407"/>
      <c r="GX21" s="407"/>
      <c r="GY21" s="407"/>
      <c r="GZ21" s="407"/>
      <c r="HA21" s="407"/>
      <c r="HB21" s="407"/>
      <c r="HC21" s="407"/>
      <c r="HD21" s="407"/>
      <c r="HE21" s="407"/>
      <c r="HF21" s="407"/>
      <c r="HG21" s="407"/>
      <c r="HH21" s="407"/>
      <c r="HI21" s="407"/>
      <c r="HJ21" s="407"/>
      <c r="HK21" s="407"/>
      <c r="HL21" s="407"/>
      <c r="HM21" s="407"/>
      <c r="HN21" s="407"/>
      <c r="HO21" s="407"/>
      <c r="HP21" s="407"/>
      <c r="HQ21" s="407"/>
      <c r="HR21" s="407"/>
      <c r="HS21" s="407"/>
      <c r="HT21" s="407"/>
      <c r="HU21" s="407"/>
      <c r="HV21" s="407"/>
      <c r="HW21" s="407"/>
      <c r="HX21" s="407"/>
      <c r="HY21" s="407"/>
      <c r="HZ21" s="407"/>
      <c r="IA21" s="407"/>
      <c r="IB21" s="407"/>
      <c r="IC21" s="407"/>
      <c r="ID21" s="407"/>
      <c r="IE21" s="407"/>
      <c r="IF21" s="407"/>
      <c r="IG21" s="407"/>
      <c r="IH21" s="407"/>
      <c r="II21" s="407"/>
      <c r="IJ21" s="407"/>
      <c r="IK21" s="407"/>
      <c r="IL21" s="407"/>
      <c r="IM21" s="407"/>
      <c r="IN21" s="407"/>
      <c r="IO21" s="407"/>
      <c r="IP21" s="407"/>
      <c r="IQ21" s="407"/>
      <c r="IR21" s="407"/>
      <c r="IS21" s="407"/>
      <c r="IT21" s="407"/>
      <c r="IU21" s="407"/>
      <c r="IV21" s="407"/>
      <c r="IW21" s="407"/>
      <c r="IX21" s="407"/>
      <c r="IY21" s="407"/>
      <c r="IZ21" s="407"/>
      <c r="JA21" s="407"/>
      <c r="JB21" s="407"/>
      <c r="JC21" s="407"/>
      <c r="JD21" s="407"/>
      <c r="JE21" s="407"/>
      <c r="JF21" s="407"/>
      <c r="JG21" s="407"/>
      <c r="JH21" s="407"/>
      <c r="JI21" s="407"/>
      <c r="JJ21" s="407"/>
      <c r="JK21" s="407"/>
      <c r="JL21" s="407"/>
      <c r="JM21" s="407"/>
      <c r="JN21" s="407"/>
      <c r="JO21" s="407"/>
      <c r="JP21" s="407"/>
      <c r="JQ21" s="407"/>
      <c r="JR21" s="407"/>
      <c r="JS21" s="407"/>
      <c r="JT21" s="407"/>
      <c r="JU21" s="407"/>
      <c r="JV21" s="407"/>
      <c r="JW21" s="407"/>
      <c r="JX21" s="407"/>
      <c r="JY21" s="407"/>
      <c r="JZ21" s="407"/>
      <c r="KA21" s="407"/>
      <c r="KB21" s="407"/>
      <c r="KC21" s="407"/>
      <c r="KD21" s="407"/>
      <c r="KE21" s="407"/>
      <c r="KF21" s="407"/>
      <c r="KG21" s="407"/>
      <c r="KH21" s="407"/>
      <c r="KI21" s="407"/>
      <c r="KJ21" s="407"/>
      <c r="KK21" s="407"/>
      <c r="KL21" s="407"/>
      <c r="KM21" s="407"/>
      <c r="KN21" s="407"/>
      <c r="KO21" s="407"/>
      <c r="KP21" s="407"/>
      <c r="KQ21" s="407"/>
      <c r="KR21" s="407"/>
      <c r="KS21" s="407"/>
      <c r="KT21" s="407"/>
      <c r="KU21" s="407"/>
      <c r="KV21" s="407"/>
      <c r="KW21" s="407"/>
      <c r="KX21" s="407"/>
      <c r="KY21" s="407"/>
      <c r="KZ21" s="407"/>
      <c r="LA21" s="407"/>
      <c r="LB21" s="407"/>
      <c r="LC21" s="407"/>
      <c r="LD21" s="407"/>
      <c r="LE21" s="407"/>
      <c r="LF21" s="407"/>
      <c r="LG21" s="407"/>
      <c r="LH21" s="407"/>
      <c r="LI21" s="407"/>
      <c r="LJ21" s="407"/>
      <c r="LK21" s="407"/>
      <c r="LL21" s="407"/>
      <c r="LM21" s="407"/>
      <c r="LN21" s="407"/>
      <c r="LO21" s="407"/>
      <c r="LP21" s="407"/>
      <c r="LQ21" s="407"/>
      <c r="LR21" s="407"/>
      <c r="LS21" s="407"/>
      <c r="LT21" s="407"/>
      <c r="LU21" s="407"/>
      <c r="LV21" s="407"/>
      <c r="LW21" s="407"/>
      <c r="LX21" s="407"/>
      <c r="LY21" s="407"/>
      <c r="LZ21" s="407"/>
      <c r="MA21" s="407"/>
      <c r="MB21" s="407"/>
      <c r="MC21" s="407"/>
      <c r="MD21" s="407"/>
      <c r="ME21" s="407"/>
      <c r="MF21" s="407"/>
      <c r="MG21" s="407"/>
      <c r="MH21" s="407"/>
    </row>
    <row r="22" spans="1:346" ht="24.75" customHeight="1" x14ac:dyDescent="0.3">
      <c r="A22" s="382" t="s">
        <v>35</v>
      </c>
      <c r="B22" s="383">
        <f>SUM('[8]L&amp;R Bal - Reference'!Y27:AE27)</f>
        <v>1.9178082191780821</v>
      </c>
      <c r="C22" s="383">
        <f>SUM('[8]L&amp;R Bal - Electrification'!Y27:AE27)</f>
        <v>13.200000000000001</v>
      </c>
      <c r="D22" s="383">
        <f>SUM('[8]L&amp;R Bal - A Ceiling Price'!Y27:AE27)</f>
        <v>10.295890410958904</v>
      </c>
      <c r="E22" s="383">
        <f>SUM('[8]L&amp;R Bal - B Floor Price'!Y27:AE27)</f>
        <v>0</v>
      </c>
      <c r="F22" s="383">
        <f>SUM('[8]L&amp;R Bal - C Limited Emissions'!$Z27:$AF27)</f>
        <v>13.200000000000001</v>
      </c>
      <c r="G22" s="383">
        <f>SUM('[8]L&amp;R Bal - D RNG NA'!$Y27:$AE27)</f>
        <v>34.794520547945211</v>
      </c>
      <c r="H22" s="383">
        <f>SUM('[8]L&amp;R Bal - E HHP Policy'!$Z27:$AF27)</f>
        <v>1.9178082191780821</v>
      </c>
      <c r="I22" s="383">
        <f>SUM('[8]L&amp;R Bal - F Zero Growth'!$Y27:$AE27)</f>
        <v>1.9178082191780821</v>
      </c>
      <c r="J22" s="383">
        <f>SUM('[8]L&amp;R Bal - G High Gas'!$Y27:$AE27)</f>
        <v>5.6383561643835618</v>
      </c>
      <c r="K22" s="383">
        <f t="shared" si="0"/>
        <v>1.9178082191780821</v>
      </c>
      <c r="L22" s="340"/>
      <c r="M22" s="340"/>
      <c r="N22" s="406">
        <v>7</v>
      </c>
      <c r="O22" s="406">
        <v>2030</v>
      </c>
      <c r="P22" s="403">
        <f t="shared" si="1"/>
        <v>4.3835616438356162</v>
      </c>
      <c r="Q22" s="403">
        <f t="shared" si="1"/>
        <v>2.8027397260273976</v>
      </c>
      <c r="R22" s="403">
        <f t="shared" si="1"/>
        <v>8.2191780821917817</v>
      </c>
      <c r="S22" s="403">
        <f t="shared" si="1"/>
        <v>2.7397260273972601</v>
      </c>
      <c r="T22" s="403">
        <f t="shared" si="1"/>
        <v>2.0547945205479454</v>
      </c>
      <c r="U22" s="403">
        <f t="shared" si="1"/>
        <v>21.917808219178081</v>
      </c>
      <c r="V22" s="404">
        <f t="shared" si="1"/>
        <v>1.095890410958904</v>
      </c>
      <c r="W22" s="405">
        <v>5.3150684931506849</v>
      </c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407"/>
      <c r="AY22" s="407"/>
      <c r="AZ22" s="407"/>
      <c r="BA22" s="407"/>
      <c r="BB22" s="407"/>
      <c r="BC22" s="407"/>
      <c r="BD22" s="407"/>
      <c r="BE22" s="407"/>
      <c r="BF22" s="407"/>
      <c r="BG22" s="407"/>
      <c r="BH22" s="407"/>
      <c r="BI22" s="407"/>
      <c r="BJ22" s="407"/>
      <c r="BK22" s="407"/>
      <c r="BL22" s="407"/>
      <c r="BM22" s="407"/>
      <c r="BN22" s="407"/>
      <c r="BO22" s="407"/>
      <c r="BP22" s="407"/>
      <c r="BQ22" s="407"/>
      <c r="BR22" s="407"/>
      <c r="BS22" s="407"/>
      <c r="BT22" s="407"/>
      <c r="BU22" s="407"/>
      <c r="BV22" s="407"/>
      <c r="BW22" s="407"/>
      <c r="BX22" s="407"/>
      <c r="BY22" s="407"/>
      <c r="BZ22" s="407"/>
      <c r="CA22" s="407"/>
      <c r="CB22" s="407"/>
      <c r="CC22" s="407"/>
      <c r="CD22" s="407"/>
      <c r="CE22" s="407"/>
      <c r="CF22" s="407"/>
      <c r="CG22" s="407"/>
      <c r="CH22" s="407"/>
      <c r="CI22" s="407"/>
      <c r="CJ22" s="407"/>
      <c r="CK22" s="407"/>
      <c r="CL22" s="407"/>
      <c r="CM22" s="407"/>
      <c r="CN22" s="407"/>
      <c r="CO22" s="407"/>
      <c r="CP22" s="407"/>
      <c r="CQ22" s="407"/>
      <c r="CR22" s="407"/>
      <c r="CS22" s="407"/>
      <c r="CT22" s="407"/>
      <c r="CU22" s="407"/>
      <c r="CV22" s="407"/>
      <c r="CW22" s="407"/>
      <c r="CX22" s="407"/>
      <c r="CY22" s="407"/>
      <c r="CZ22" s="407"/>
      <c r="DA22" s="407"/>
      <c r="DB22" s="407"/>
      <c r="DC22" s="407"/>
      <c r="DD22" s="407"/>
      <c r="DE22" s="407"/>
      <c r="DF22" s="407"/>
      <c r="DG22" s="407"/>
      <c r="DH22" s="407"/>
      <c r="DI22" s="407"/>
      <c r="DJ22" s="407"/>
      <c r="DK22" s="407"/>
      <c r="DL22" s="407"/>
      <c r="DM22" s="407"/>
      <c r="DN22" s="407"/>
      <c r="DO22" s="407"/>
      <c r="DP22" s="407"/>
      <c r="DQ22" s="407"/>
      <c r="DR22" s="407"/>
      <c r="DS22" s="407"/>
      <c r="DT22" s="407"/>
      <c r="DU22" s="407"/>
      <c r="DV22" s="407"/>
      <c r="DW22" s="407"/>
      <c r="DX22" s="407"/>
      <c r="DY22" s="407"/>
      <c r="DZ22" s="407"/>
      <c r="EA22" s="407"/>
      <c r="EB22" s="407"/>
      <c r="EC22" s="407"/>
      <c r="ED22" s="407"/>
      <c r="EE22" s="407"/>
      <c r="EF22" s="407"/>
      <c r="EG22" s="407"/>
      <c r="EH22" s="407"/>
      <c r="EI22" s="407"/>
      <c r="EJ22" s="407"/>
      <c r="EK22" s="407"/>
      <c r="EL22" s="407"/>
      <c r="EM22" s="407"/>
      <c r="EN22" s="407"/>
      <c r="EO22" s="407"/>
      <c r="EP22" s="407"/>
      <c r="EQ22" s="407"/>
      <c r="ER22" s="407"/>
      <c r="ES22" s="407"/>
      <c r="ET22" s="407"/>
      <c r="EU22" s="407"/>
      <c r="EV22" s="407"/>
      <c r="EW22" s="407"/>
      <c r="EX22" s="407"/>
      <c r="EY22" s="407"/>
      <c r="EZ22" s="407"/>
      <c r="FA22" s="407"/>
      <c r="FB22" s="407"/>
      <c r="FC22" s="407"/>
      <c r="FD22" s="407"/>
      <c r="FE22" s="407"/>
      <c r="FF22" s="407"/>
      <c r="FG22" s="407"/>
      <c r="FH22" s="407"/>
      <c r="FI22" s="407"/>
      <c r="FJ22" s="407"/>
      <c r="FK22" s="407"/>
      <c r="FL22" s="407"/>
      <c r="FM22" s="407"/>
      <c r="FN22" s="407"/>
      <c r="FO22" s="407"/>
      <c r="FP22" s="407"/>
      <c r="FQ22" s="407"/>
      <c r="FR22" s="407"/>
      <c r="FS22" s="407"/>
      <c r="FT22" s="407"/>
      <c r="FU22" s="407"/>
      <c r="FV22" s="407"/>
      <c r="FW22" s="407"/>
      <c r="FX22" s="407"/>
      <c r="FY22" s="407"/>
      <c r="FZ22" s="407"/>
      <c r="GA22" s="407"/>
      <c r="GB22" s="407"/>
      <c r="GC22" s="407"/>
      <c r="GD22" s="407"/>
      <c r="GE22" s="407"/>
      <c r="GF22" s="407"/>
      <c r="GG22" s="407"/>
      <c r="GH22" s="407"/>
      <c r="GI22" s="407"/>
      <c r="GJ22" s="407"/>
      <c r="GK22" s="407"/>
      <c r="GL22" s="407"/>
      <c r="GM22" s="407"/>
      <c r="GN22" s="407"/>
      <c r="GO22" s="407"/>
      <c r="GP22" s="407"/>
      <c r="GQ22" s="407"/>
      <c r="GR22" s="407"/>
      <c r="GS22" s="407"/>
      <c r="GT22" s="407"/>
      <c r="GU22" s="407"/>
      <c r="GV22" s="407"/>
      <c r="GW22" s="407"/>
      <c r="GX22" s="407"/>
      <c r="GY22" s="407"/>
      <c r="GZ22" s="407"/>
      <c r="HA22" s="407"/>
      <c r="HB22" s="407"/>
      <c r="HC22" s="407"/>
      <c r="HD22" s="407"/>
      <c r="HE22" s="407"/>
      <c r="HF22" s="407"/>
      <c r="HG22" s="407"/>
      <c r="HH22" s="407"/>
      <c r="HI22" s="407"/>
      <c r="HJ22" s="407"/>
      <c r="HK22" s="407"/>
      <c r="HL22" s="407"/>
      <c r="HM22" s="407"/>
      <c r="HN22" s="407"/>
      <c r="HO22" s="407"/>
      <c r="HP22" s="407"/>
      <c r="HQ22" s="407"/>
      <c r="HR22" s="407"/>
      <c r="HS22" s="407"/>
      <c r="HT22" s="407"/>
      <c r="HU22" s="407"/>
      <c r="HV22" s="407"/>
      <c r="HW22" s="407"/>
      <c r="HX22" s="407"/>
      <c r="HY22" s="407"/>
      <c r="HZ22" s="407"/>
      <c r="IA22" s="407"/>
      <c r="IB22" s="407"/>
      <c r="IC22" s="407"/>
      <c r="ID22" s="407"/>
      <c r="IE22" s="407"/>
      <c r="IF22" s="407"/>
      <c r="IG22" s="407"/>
      <c r="IH22" s="407"/>
      <c r="II22" s="407"/>
      <c r="IJ22" s="407"/>
      <c r="IK22" s="407"/>
      <c r="IL22" s="407"/>
      <c r="IM22" s="407"/>
      <c r="IN22" s="407"/>
      <c r="IO22" s="407"/>
      <c r="IP22" s="407"/>
      <c r="IQ22" s="407"/>
      <c r="IR22" s="407"/>
      <c r="IS22" s="407"/>
      <c r="IT22" s="407"/>
      <c r="IU22" s="407"/>
      <c r="IV22" s="407"/>
      <c r="IW22" s="407"/>
      <c r="IX22" s="407"/>
      <c r="IY22" s="407"/>
      <c r="IZ22" s="407"/>
      <c r="JA22" s="407"/>
      <c r="JB22" s="407"/>
      <c r="JC22" s="407"/>
      <c r="JD22" s="407"/>
      <c r="JE22" s="407"/>
      <c r="JF22" s="407"/>
      <c r="JG22" s="407"/>
      <c r="JH22" s="407"/>
      <c r="JI22" s="407"/>
      <c r="JJ22" s="407"/>
      <c r="JK22" s="407"/>
      <c r="JL22" s="407"/>
      <c r="JM22" s="407"/>
      <c r="JN22" s="407"/>
      <c r="JO22" s="407"/>
      <c r="JP22" s="407"/>
      <c r="JQ22" s="407"/>
      <c r="JR22" s="407"/>
      <c r="JS22" s="407"/>
      <c r="JT22" s="407"/>
      <c r="JU22" s="407"/>
      <c r="JV22" s="407"/>
      <c r="JW22" s="407"/>
      <c r="JX22" s="407"/>
      <c r="JY22" s="407"/>
      <c r="JZ22" s="407"/>
      <c r="KA22" s="407"/>
      <c r="KB22" s="407"/>
      <c r="KC22" s="407"/>
      <c r="KD22" s="407"/>
      <c r="KE22" s="407"/>
      <c r="KF22" s="407"/>
      <c r="KG22" s="407"/>
      <c r="KH22" s="407"/>
      <c r="KI22" s="407"/>
      <c r="KJ22" s="407"/>
      <c r="KK22" s="407"/>
      <c r="KL22" s="407"/>
      <c r="KM22" s="407"/>
      <c r="KN22" s="407"/>
      <c r="KO22" s="407"/>
      <c r="KP22" s="407"/>
      <c r="KQ22" s="407"/>
      <c r="KR22" s="407"/>
      <c r="KS22" s="407"/>
      <c r="KT22" s="407"/>
      <c r="KU22" s="407"/>
      <c r="KV22" s="407"/>
      <c r="KW22" s="407"/>
      <c r="KX22" s="407"/>
      <c r="KY22" s="407"/>
      <c r="KZ22" s="407"/>
      <c r="LA22" s="407"/>
      <c r="LB22" s="407"/>
      <c r="LC22" s="407"/>
      <c r="LD22" s="407"/>
      <c r="LE22" s="407"/>
      <c r="LF22" s="407"/>
      <c r="LG22" s="407"/>
      <c r="LH22" s="407"/>
      <c r="LI22" s="407"/>
      <c r="LJ22" s="407"/>
      <c r="LK22" s="407"/>
      <c r="LL22" s="407"/>
      <c r="LM22" s="407"/>
      <c r="LN22" s="407"/>
      <c r="LO22" s="407"/>
      <c r="LP22" s="407"/>
      <c r="LQ22" s="407"/>
      <c r="LR22" s="407"/>
      <c r="LS22" s="407"/>
      <c r="LT22" s="407"/>
      <c r="LU22" s="407"/>
      <c r="LV22" s="407"/>
      <c r="LW22" s="407"/>
      <c r="LX22" s="407"/>
      <c r="LY22" s="407"/>
      <c r="LZ22" s="407"/>
      <c r="MA22" s="407"/>
      <c r="MB22" s="407"/>
      <c r="MC22" s="407"/>
      <c r="MD22" s="407"/>
      <c r="ME22" s="407"/>
      <c r="MF22" s="407"/>
      <c r="MG22" s="407"/>
      <c r="MH22" s="407"/>
    </row>
    <row r="23" spans="1:346" ht="24.75" customHeight="1" x14ac:dyDescent="0.3">
      <c r="A23" s="382" t="s">
        <v>36</v>
      </c>
      <c r="B23" s="383">
        <f>SUM('[8]L&amp;R Bal - Reference'!Y28:AE28)</f>
        <v>1.9178082191780821</v>
      </c>
      <c r="C23" s="383">
        <f>SUM('[8]L&amp;R Bal - Electrification'!Y28:AE28)</f>
        <v>13.419178082191783</v>
      </c>
      <c r="D23" s="383">
        <f>SUM('[8]L&amp;R Bal - A Ceiling Price'!Y28:AE28)</f>
        <v>10.652054794520549</v>
      </c>
      <c r="E23" s="383">
        <f>SUM('[8]L&amp;R Bal - B Floor Price'!Y28:AE28)</f>
        <v>0</v>
      </c>
      <c r="F23" s="383">
        <f>SUM('[8]L&amp;R Bal - C Limited Emissions'!$Z28:$AF28)</f>
        <v>13.419178082191783</v>
      </c>
      <c r="G23" s="383">
        <f>SUM('[8]L&amp;R Bal - D RNG NA'!$Y28:$AE28)</f>
        <v>34.794520547945211</v>
      </c>
      <c r="H23" s="383">
        <f>SUM('[8]L&amp;R Bal - E HHP Policy'!$Z28:$AF28)</f>
        <v>1.9178082191780821</v>
      </c>
      <c r="I23" s="383">
        <f>SUM('[8]L&amp;R Bal - F Zero Growth'!$Y28:$AE28)</f>
        <v>1.9178082191780821</v>
      </c>
      <c r="J23" s="383">
        <f>SUM('[8]L&amp;R Bal - G High Gas'!$Y28:$AE28)</f>
        <v>5.7205479452054799</v>
      </c>
      <c r="K23" s="383">
        <f t="shared" si="0"/>
        <v>1.9178082191780821</v>
      </c>
      <c r="L23" s="340"/>
      <c r="M23" s="340"/>
      <c r="N23" s="406">
        <v>8</v>
      </c>
      <c r="O23" s="406">
        <v>2031</v>
      </c>
      <c r="P23" s="403">
        <f t="shared" si="1"/>
        <v>4.3835616438356162</v>
      </c>
      <c r="Q23" s="403">
        <f t="shared" si="1"/>
        <v>2.8657534246575342</v>
      </c>
      <c r="R23" s="403">
        <f t="shared" si="1"/>
        <v>8.2191780821917817</v>
      </c>
      <c r="S23" s="403">
        <f t="shared" si="1"/>
        <v>2.7397260273972601</v>
      </c>
      <c r="T23" s="403">
        <f t="shared" si="1"/>
        <v>2.7397260273972601</v>
      </c>
      <c r="U23" s="403">
        <f t="shared" si="1"/>
        <v>21.917808219178081</v>
      </c>
      <c r="V23" s="404">
        <f t="shared" si="1"/>
        <v>1.095890410958904</v>
      </c>
      <c r="W23" s="405">
        <v>5.3150684931506849</v>
      </c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  <c r="AO23" s="407"/>
      <c r="AP23" s="407"/>
      <c r="AQ23" s="407"/>
      <c r="AR23" s="407"/>
      <c r="AS23" s="407"/>
      <c r="AT23" s="407"/>
      <c r="AU23" s="407"/>
      <c r="AV23" s="407"/>
      <c r="AW23" s="407"/>
      <c r="AX23" s="407"/>
      <c r="AY23" s="407"/>
      <c r="AZ23" s="407"/>
      <c r="BA23" s="407"/>
      <c r="BB23" s="407"/>
      <c r="BC23" s="407"/>
      <c r="BD23" s="407"/>
      <c r="BE23" s="407"/>
      <c r="BF23" s="407"/>
      <c r="BG23" s="407"/>
      <c r="BH23" s="407"/>
      <c r="BI23" s="407"/>
      <c r="BJ23" s="407"/>
      <c r="BK23" s="407"/>
      <c r="BL23" s="407"/>
      <c r="BM23" s="407"/>
      <c r="BN23" s="407"/>
      <c r="BO23" s="407"/>
      <c r="BP23" s="407"/>
      <c r="BQ23" s="407"/>
      <c r="BR23" s="407"/>
      <c r="BS23" s="407"/>
      <c r="BT23" s="407"/>
      <c r="BU23" s="407"/>
      <c r="BV23" s="407"/>
      <c r="BW23" s="407"/>
      <c r="BX23" s="407"/>
      <c r="BY23" s="407"/>
      <c r="BZ23" s="407"/>
      <c r="CA23" s="407"/>
      <c r="CB23" s="407"/>
      <c r="CC23" s="407"/>
      <c r="CD23" s="407"/>
      <c r="CE23" s="407"/>
      <c r="CF23" s="407"/>
      <c r="CG23" s="407"/>
      <c r="CH23" s="407"/>
      <c r="CI23" s="407"/>
      <c r="CJ23" s="407"/>
      <c r="CK23" s="407"/>
      <c r="CL23" s="407"/>
      <c r="CM23" s="407"/>
      <c r="CN23" s="407"/>
      <c r="CO23" s="407"/>
      <c r="CP23" s="407"/>
      <c r="CQ23" s="407"/>
      <c r="CR23" s="407"/>
      <c r="CS23" s="407"/>
      <c r="CT23" s="407"/>
      <c r="CU23" s="407"/>
      <c r="CV23" s="407"/>
      <c r="CW23" s="407"/>
      <c r="CX23" s="407"/>
      <c r="CY23" s="407"/>
      <c r="CZ23" s="407"/>
      <c r="DA23" s="407"/>
      <c r="DB23" s="407"/>
      <c r="DC23" s="407"/>
      <c r="DD23" s="407"/>
      <c r="DE23" s="407"/>
      <c r="DF23" s="407"/>
      <c r="DG23" s="407"/>
      <c r="DH23" s="407"/>
      <c r="DI23" s="407"/>
      <c r="DJ23" s="407"/>
      <c r="DK23" s="407"/>
      <c r="DL23" s="407"/>
      <c r="DM23" s="407"/>
      <c r="DN23" s="407"/>
      <c r="DO23" s="407"/>
      <c r="DP23" s="407"/>
      <c r="DQ23" s="407"/>
      <c r="DR23" s="407"/>
      <c r="DS23" s="407"/>
      <c r="DT23" s="407"/>
      <c r="DU23" s="407"/>
      <c r="DV23" s="407"/>
      <c r="DW23" s="407"/>
      <c r="DX23" s="407"/>
      <c r="DY23" s="407"/>
      <c r="DZ23" s="407"/>
      <c r="EA23" s="407"/>
      <c r="EB23" s="407"/>
      <c r="EC23" s="407"/>
      <c r="ED23" s="407"/>
      <c r="EE23" s="407"/>
      <c r="EF23" s="407"/>
      <c r="EG23" s="407"/>
      <c r="EH23" s="407"/>
      <c r="EI23" s="407"/>
      <c r="EJ23" s="407"/>
      <c r="EK23" s="407"/>
      <c r="EL23" s="407"/>
      <c r="EM23" s="407"/>
      <c r="EN23" s="407"/>
      <c r="EO23" s="407"/>
      <c r="EP23" s="407"/>
      <c r="EQ23" s="407"/>
      <c r="ER23" s="407"/>
      <c r="ES23" s="407"/>
      <c r="ET23" s="407"/>
      <c r="EU23" s="407"/>
      <c r="EV23" s="407"/>
      <c r="EW23" s="407"/>
      <c r="EX23" s="407"/>
      <c r="EY23" s="407"/>
      <c r="EZ23" s="407"/>
      <c r="FA23" s="407"/>
      <c r="FB23" s="407"/>
      <c r="FC23" s="407"/>
      <c r="FD23" s="407"/>
      <c r="FE23" s="407"/>
      <c r="FF23" s="407"/>
      <c r="FG23" s="407"/>
      <c r="FH23" s="407"/>
      <c r="FI23" s="407"/>
      <c r="FJ23" s="407"/>
      <c r="FK23" s="407"/>
      <c r="FL23" s="407"/>
      <c r="FM23" s="407"/>
      <c r="FN23" s="407"/>
      <c r="FO23" s="407"/>
      <c r="FP23" s="407"/>
      <c r="FQ23" s="407"/>
      <c r="FR23" s="407"/>
      <c r="FS23" s="407"/>
      <c r="FT23" s="407"/>
      <c r="FU23" s="407"/>
      <c r="FV23" s="407"/>
      <c r="FW23" s="407"/>
      <c r="FX23" s="407"/>
      <c r="FY23" s="407"/>
      <c r="FZ23" s="407"/>
      <c r="GA23" s="407"/>
      <c r="GB23" s="407"/>
      <c r="GC23" s="407"/>
      <c r="GD23" s="407"/>
      <c r="GE23" s="407"/>
      <c r="GF23" s="407"/>
      <c r="GG23" s="407"/>
      <c r="GH23" s="407"/>
      <c r="GI23" s="407"/>
      <c r="GJ23" s="407"/>
      <c r="GK23" s="407"/>
      <c r="GL23" s="407"/>
      <c r="GM23" s="407"/>
      <c r="GN23" s="407"/>
      <c r="GO23" s="407"/>
      <c r="GP23" s="407"/>
      <c r="GQ23" s="407"/>
      <c r="GR23" s="407"/>
      <c r="GS23" s="407"/>
      <c r="GT23" s="407"/>
      <c r="GU23" s="407"/>
      <c r="GV23" s="407"/>
      <c r="GW23" s="407"/>
      <c r="GX23" s="407"/>
      <c r="GY23" s="407"/>
      <c r="GZ23" s="407"/>
      <c r="HA23" s="407"/>
      <c r="HB23" s="407"/>
      <c r="HC23" s="407"/>
      <c r="HD23" s="407"/>
      <c r="HE23" s="407"/>
      <c r="HF23" s="407"/>
      <c r="HG23" s="407"/>
      <c r="HH23" s="407"/>
      <c r="HI23" s="407"/>
      <c r="HJ23" s="407"/>
      <c r="HK23" s="407"/>
      <c r="HL23" s="407"/>
      <c r="HM23" s="407"/>
      <c r="HN23" s="407"/>
      <c r="HO23" s="407"/>
      <c r="HP23" s="407"/>
      <c r="HQ23" s="407"/>
      <c r="HR23" s="407"/>
      <c r="HS23" s="407"/>
      <c r="HT23" s="407"/>
      <c r="HU23" s="407"/>
      <c r="HV23" s="407"/>
      <c r="HW23" s="407"/>
      <c r="HX23" s="407"/>
      <c r="HY23" s="407"/>
      <c r="HZ23" s="407"/>
      <c r="IA23" s="407"/>
      <c r="IB23" s="407"/>
      <c r="IC23" s="407"/>
      <c r="ID23" s="407"/>
      <c r="IE23" s="407"/>
      <c r="IF23" s="407"/>
      <c r="IG23" s="407"/>
      <c r="IH23" s="407"/>
      <c r="II23" s="407"/>
      <c r="IJ23" s="407"/>
      <c r="IK23" s="407"/>
      <c r="IL23" s="407"/>
      <c r="IM23" s="407"/>
      <c r="IN23" s="407"/>
      <c r="IO23" s="407"/>
      <c r="IP23" s="407"/>
      <c r="IQ23" s="407"/>
      <c r="IR23" s="407"/>
      <c r="IS23" s="407"/>
      <c r="IT23" s="407"/>
      <c r="IU23" s="407"/>
      <c r="IV23" s="407"/>
      <c r="IW23" s="407"/>
      <c r="IX23" s="407"/>
      <c r="IY23" s="407"/>
      <c r="IZ23" s="407"/>
      <c r="JA23" s="407"/>
      <c r="JB23" s="407"/>
      <c r="JC23" s="407"/>
      <c r="JD23" s="407"/>
      <c r="JE23" s="407"/>
      <c r="JF23" s="407"/>
      <c r="JG23" s="407"/>
      <c r="JH23" s="407"/>
      <c r="JI23" s="407"/>
      <c r="JJ23" s="407"/>
      <c r="JK23" s="407"/>
      <c r="JL23" s="407"/>
      <c r="JM23" s="407"/>
      <c r="JN23" s="407"/>
      <c r="JO23" s="407"/>
      <c r="JP23" s="407"/>
      <c r="JQ23" s="407"/>
      <c r="JR23" s="407"/>
      <c r="JS23" s="407"/>
      <c r="JT23" s="407"/>
      <c r="JU23" s="407"/>
      <c r="JV23" s="407"/>
      <c r="JW23" s="407"/>
      <c r="JX23" s="407"/>
      <c r="JY23" s="407"/>
      <c r="JZ23" s="407"/>
      <c r="KA23" s="407"/>
      <c r="KB23" s="407"/>
      <c r="KC23" s="407"/>
      <c r="KD23" s="407"/>
      <c r="KE23" s="407"/>
      <c r="KF23" s="407"/>
      <c r="KG23" s="407"/>
      <c r="KH23" s="407"/>
      <c r="KI23" s="407"/>
      <c r="KJ23" s="407"/>
      <c r="KK23" s="407"/>
      <c r="KL23" s="407"/>
      <c r="KM23" s="407"/>
      <c r="KN23" s="407"/>
      <c r="KO23" s="407"/>
      <c r="KP23" s="407"/>
      <c r="KQ23" s="407"/>
      <c r="KR23" s="407"/>
      <c r="KS23" s="407"/>
      <c r="KT23" s="407"/>
      <c r="KU23" s="407"/>
      <c r="KV23" s="407"/>
      <c r="KW23" s="407"/>
      <c r="KX23" s="407"/>
      <c r="KY23" s="407"/>
      <c r="KZ23" s="407"/>
      <c r="LA23" s="407"/>
      <c r="LB23" s="407"/>
      <c r="LC23" s="407"/>
      <c r="LD23" s="407"/>
      <c r="LE23" s="407"/>
      <c r="LF23" s="407"/>
      <c r="LG23" s="407"/>
      <c r="LH23" s="407"/>
      <c r="LI23" s="407"/>
      <c r="LJ23" s="407"/>
      <c r="LK23" s="407"/>
      <c r="LL23" s="407"/>
      <c r="LM23" s="407"/>
      <c r="LN23" s="407"/>
      <c r="LO23" s="407"/>
      <c r="LP23" s="407"/>
      <c r="LQ23" s="407"/>
      <c r="LR23" s="407"/>
      <c r="LS23" s="407"/>
      <c r="LT23" s="407"/>
      <c r="LU23" s="407"/>
      <c r="LV23" s="407"/>
      <c r="LW23" s="407"/>
      <c r="LX23" s="407"/>
      <c r="LY23" s="407"/>
      <c r="LZ23" s="407"/>
      <c r="MA23" s="407"/>
      <c r="MB23" s="407"/>
      <c r="MC23" s="407"/>
      <c r="MD23" s="407"/>
      <c r="ME23" s="407"/>
      <c r="MF23" s="407"/>
      <c r="MG23" s="407"/>
      <c r="MH23" s="407"/>
    </row>
    <row r="24" spans="1:346" ht="24.75" customHeight="1" x14ac:dyDescent="0.3">
      <c r="A24" s="382" t="s">
        <v>38</v>
      </c>
      <c r="B24" s="383">
        <f>SUM('[8]L&amp;R Bal - Reference'!Y29:AE29)</f>
        <v>2.1917808219178081</v>
      </c>
      <c r="C24" s="383">
        <f>SUM('[8]L&amp;R Bal - Electrification'!Y29:AE29)</f>
        <v>13.449315068493151</v>
      </c>
      <c r="D24" s="383">
        <f>SUM('[8]L&amp;R Bal - A Ceiling Price'!Y29:AE29)</f>
        <v>10.819178082191781</v>
      </c>
      <c r="E24" s="383">
        <f>SUM('[8]L&amp;R Bal - B Floor Price'!Y29:AE29)</f>
        <v>0</v>
      </c>
      <c r="F24" s="383">
        <f>SUM('[8]L&amp;R Bal - C Limited Emissions'!$Z29:$AF29)</f>
        <v>13.449315068493151</v>
      </c>
      <c r="G24" s="383">
        <f>SUM('[8]L&amp;R Bal - D RNG NA'!$Y29:$AE29)</f>
        <v>35.068493150684937</v>
      </c>
      <c r="H24" s="383">
        <f>SUM('[8]L&amp;R Bal - E HHP Policy'!$Z29:$AF29)</f>
        <v>2.1917808219178081</v>
      </c>
      <c r="I24" s="383">
        <f>SUM('[8]L&amp;R Bal - F Zero Growth'!$Y29:$AE29)</f>
        <v>2.1917808219178081</v>
      </c>
      <c r="J24" s="383">
        <f>SUM('[8]L&amp;R Bal - G High Gas'!$Y29:$AE29)</f>
        <v>5.6136986301369856</v>
      </c>
      <c r="K24" s="383">
        <f t="shared" si="0"/>
        <v>2.1917808219178081</v>
      </c>
      <c r="L24" s="340"/>
      <c r="M24" s="340"/>
      <c r="N24" s="406">
        <v>9</v>
      </c>
      <c r="O24" s="406">
        <v>2032</v>
      </c>
      <c r="P24" s="403">
        <f t="shared" si="1"/>
        <v>4.3835616438356162</v>
      </c>
      <c r="Q24" s="403">
        <f t="shared" si="1"/>
        <v>2.9287671232876713</v>
      </c>
      <c r="R24" s="403">
        <f t="shared" si="1"/>
        <v>8.2191780821917817</v>
      </c>
      <c r="S24" s="403">
        <f t="shared" si="1"/>
        <v>2.7397260273972601</v>
      </c>
      <c r="T24" s="403">
        <f t="shared" si="1"/>
        <v>2.7397260273972601</v>
      </c>
      <c r="U24" s="403">
        <f t="shared" si="1"/>
        <v>21.917808219178081</v>
      </c>
      <c r="V24" s="404">
        <f t="shared" si="1"/>
        <v>1.095890410958904</v>
      </c>
      <c r="W24" s="405">
        <v>5.3150684931506849</v>
      </c>
    </row>
    <row r="25" spans="1:346" ht="24.75" customHeight="1" x14ac:dyDescent="0.3">
      <c r="A25" s="382" t="s">
        <v>39</v>
      </c>
      <c r="B25" s="383">
        <f>SUM('[8]L&amp;R Bal - Reference'!Y30:AE30)</f>
        <v>2.1917808219178081</v>
      </c>
      <c r="C25" s="383">
        <f>SUM('[8]L&amp;R Bal - Electrification'!Y30:AE30)</f>
        <v>13.517808219178082</v>
      </c>
      <c r="D25" s="383">
        <f>SUM('[8]L&amp;R Bal - A Ceiling Price'!Y30:AE30)</f>
        <v>11.024657534246575</v>
      </c>
      <c r="E25" s="383">
        <f>SUM('[8]L&amp;R Bal - B Floor Price'!Y30:AE30)</f>
        <v>0</v>
      </c>
      <c r="F25" s="383">
        <f>SUM('[8]L&amp;R Bal - C Limited Emissions'!$Z30:$AF30)</f>
        <v>13.517808219178082</v>
      </c>
      <c r="G25" s="383">
        <f>SUM('[8]L&amp;R Bal - D RNG NA'!$Y30:$AE30)</f>
        <v>35.068493150684937</v>
      </c>
      <c r="H25" s="383">
        <f>SUM('[8]L&amp;R Bal - E HHP Policy'!$Z30:$AF30)</f>
        <v>2.1917808219178081</v>
      </c>
      <c r="I25" s="383">
        <f>SUM('[8]L&amp;R Bal - F Zero Growth'!$Y30:$AE30)</f>
        <v>2.1917808219178081</v>
      </c>
      <c r="J25" s="383">
        <f>SUM('[8]L&amp;R Bal - G High Gas'!$Y30:$AE30)</f>
        <v>5.2712328767123289</v>
      </c>
      <c r="K25" s="383">
        <f t="shared" si="0"/>
        <v>2.1917808219178081</v>
      </c>
      <c r="L25" s="340"/>
      <c r="M25" s="340"/>
      <c r="N25" s="406">
        <v>10</v>
      </c>
      <c r="O25" s="406">
        <v>2033</v>
      </c>
      <c r="P25" s="403">
        <f t="shared" si="1"/>
        <v>4.3835616438356162</v>
      </c>
      <c r="Q25" s="403">
        <f t="shared" si="1"/>
        <v>2.9917808219178084</v>
      </c>
      <c r="R25" s="403">
        <f t="shared" si="1"/>
        <v>8.2191780821917817</v>
      </c>
      <c r="S25" s="403">
        <f t="shared" si="1"/>
        <v>2.7397260273972601</v>
      </c>
      <c r="T25" s="403">
        <f t="shared" si="1"/>
        <v>3.0136986301369864</v>
      </c>
      <c r="U25" s="403">
        <f t="shared" si="1"/>
        <v>21.917808219178081</v>
      </c>
      <c r="V25" s="404">
        <f t="shared" si="1"/>
        <v>1.3698630136986301</v>
      </c>
      <c r="W25" s="405">
        <v>5.3150684931506849</v>
      </c>
    </row>
    <row r="26" spans="1:346" ht="24.75" customHeight="1" x14ac:dyDescent="0.3">
      <c r="A26" s="382" t="s">
        <v>40</v>
      </c>
      <c r="B26" s="383">
        <f>SUM('[8]L&amp;R Bal - Reference'!Y31:AE31)</f>
        <v>2.1917808219178081</v>
      </c>
      <c r="C26" s="383">
        <f>SUM('[8]L&amp;R Bal - Electrification'!Y31:AE31)</f>
        <v>12.799999999999999</v>
      </c>
      <c r="D26" s="383">
        <f>SUM('[8]L&amp;R Bal - A Ceiling Price'!Y31:AE31)</f>
        <v>10.443835616438355</v>
      </c>
      <c r="E26" s="383">
        <f>SUM('[8]L&amp;R Bal - B Floor Price'!Y31:AE31)</f>
        <v>0</v>
      </c>
      <c r="F26" s="383">
        <f>SUM('[8]L&amp;R Bal - C Limited Emissions'!$Z31:$AF31)</f>
        <v>12.799999999999999</v>
      </c>
      <c r="G26" s="383">
        <f>SUM('[8]L&amp;R Bal - D RNG NA'!$Y31:$AE31)</f>
        <v>35.068493150684937</v>
      </c>
      <c r="H26" s="383">
        <f>SUM('[8]L&amp;R Bal - E HHP Policy'!$Z31:$AF31)</f>
        <v>2.1917808219178081</v>
      </c>
      <c r="I26" s="383">
        <f>SUM('[8]L&amp;R Bal - F Zero Growth'!$Y31:$AE31)</f>
        <v>2.1917808219178081</v>
      </c>
      <c r="J26" s="383">
        <f>SUM('[8]L&amp;R Bal - G High Gas'!$Y31:$AE31)</f>
        <v>4.9643835616438352</v>
      </c>
      <c r="K26" s="383">
        <f t="shared" si="0"/>
        <v>2.1917808219178081</v>
      </c>
      <c r="L26" s="340"/>
      <c r="M26" s="340"/>
      <c r="N26" s="406">
        <v>11</v>
      </c>
      <c r="O26" s="406">
        <v>2034</v>
      </c>
      <c r="P26" s="403">
        <f t="shared" si="1"/>
        <v>4.3835616438356162</v>
      </c>
      <c r="Q26" s="403">
        <f t="shared" si="1"/>
        <v>3.0575342465753423</v>
      </c>
      <c r="R26" s="403">
        <f t="shared" si="1"/>
        <v>8.2191780821917817</v>
      </c>
      <c r="S26" s="403">
        <f t="shared" si="1"/>
        <v>2.7397260273972601</v>
      </c>
      <c r="T26" s="403">
        <f t="shared" si="1"/>
        <v>3.0136986301369864</v>
      </c>
      <c r="U26" s="403">
        <f t="shared" si="1"/>
        <v>21.917808219178081</v>
      </c>
      <c r="V26" s="404">
        <f t="shared" si="1"/>
        <v>1.3698630136986301</v>
      </c>
      <c r="W26" s="405">
        <v>5.3150684931506849</v>
      </c>
    </row>
    <row r="27" spans="1:346" ht="24.75" customHeight="1" x14ac:dyDescent="0.3">
      <c r="A27" s="382" t="s">
        <v>41</v>
      </c>
      <c r="B27" s="383">
        <f>SUM('[8]L&amp;R Bal - Reference'!Y32:AE32)</f>
        <v>2.1917808219178081</v>
      </c>
      <c r="C27" s="383">
        <f>SUM('[8]L&amp;R Bal - Electrification'!Y32:AE32)</f>
        <v>12.95890410958904</v>
      </c>
      <c r="D27" s="383">
        <f>SUM('[8]L&amp;R Bal - A Ceiling Price'!Y32:AE32)</f>
        <v>10.712328767123287</v>
      </c>
      <c r="E27" s="383">
        <f>SUM('[8]L&amp;R Bal - B Floor Price'!Y32:AE32)</f>
        <v>0</v>
      </c>
      <c r="F27" s="383">
        <f>SUM('[8]L&amp;R Bal - C Limited Emissions'!$Z32:$AF32)</f>
        <v>12.95890410958904</v>
      </c>
      <c r="G27" s="383">
        <f>SUM('[8]L&amp;R Bal - D RNG NA'!$Y32:$AE32)</f>
        <v>35.068493150684937</v>
      </c>
      <c r="H27" s="383">
        <f>SUM('[8]L&amp;R Bal - E HHP Policy'!$Z32:$AF32)</f>
        <v>2.1917808219178081</v>
      </c>
      <c r="I27" s="383">
        <f>SUM('[8]L&amp;R Bal - F Zero Growth'!$Y32:$AE32)</f>
        <v>2.1917808219178081</v>
      </c>
      <c r="J27" s="383">
        <f>SUM('[8]L&amp;R Bal - G High Gas'!$Y32:$AE32)</f>
        <v>4.6849315068493151</v>
      </c>
      <c r="K27" s="383">
        <f t="shared" si="0"/>
        <v>2.1917808219178081</v>
      </c>
      <c r="L27" s="340"/>
      <c r="M27" s="340"/>
      <c r="N27" s="406">
        <v>12</v>
      </c>
      <c r="O27" s="406">
        <v>2035</v>
      </c>
      <c r="P27" s="403">
        <f t="shared" si="1"/>
        <v>4.3835616438356162</v>
      </c>
      <c r="Q27" s="403">
        <f t="shared" si="1"/>
        <v>3.1260273972602741</v>
      </c>
      <c r="R27" s="403">
        <f t="shared" si="1"/>
        <v>8.2191780821917817</v>
      </c>
      <c r="S27" s="403">
        <f t="shared" si="1"/>
        <v>2.7397260273972601</v>
      </c>
      <c r="T27" s="403">
        <f t="shared" si="1"/>
        <v>3.2876712328767121</v>
      </c>
      <c r="U27" s="403">
        <f t="shared" si="1"/>
        <v>21.917808219178081</v>
      </c>
      <c r="V27" s="404">
        <f t="shared" si="1"/>
        <v>1.3698630136986301</v>
      </c>
      <c r="W27" s="405">
        <v>5.3150684931506849</v>
      </c>
    </row>
    <row r="28" spans="1:346" ht="24.75" customHeight="1" x14ac:dyDescent="0.3">
      <c r="A28" s="382" t="s">
        <v>42</v>
      </c>
      <c r="B28" s="383">
        <f>SUM('[8]L&amp;R Bal - Reference'!Y33:AE33)</f>
        <v>2.4657534246575343</v>
      </c>
      <c r="C28" s="383">
        <f>SUM('[8]L&amp;R Bal - Electrification'!Y33:AE33)</f>
        <v>12.600000000000001</v>
      </c>
      <c r="D28" s="383">
        <f>SUM('[8]L&amp;R Bal - A Ceiling Price'!Y33:AE33)</f>
        <v>10.463013698630137</v>
      </c>
      <c r="E28" s="383">
        <f>SUM('[8]L&amp;R Bal - B Floor Price'!Y33:AE33)</f>
        <v>0</v>
      </c>
      <c r="F28" s="383">
        <f>SUM('[8]L&amp;R Bal - C Limited Emissions'!$Z33:$AF33)</f>
        <v>12.600000000000001</v>
      </c>
      <c r="G28" s="383">
        <f>SUM('[8]L&amp;R Bal - D RNG NA'!$Y33:$AE33)</f>
        <v>35.342465753424662</v>
      </c>
      <c r="H28" s="383">
        <f>SUM('[8]L&amp;R Bal - E HHP Policy'!$Z33:$AF33)</f>
        <v>2.4657534246575343</v>
      </c>
      <c r="I28" s="383">
        <f>SUM('[8]L&amp;R Bal - F Zero Growth'!$Y33:$AE33)</f>
        <v>2.4657534246575343</v>
      </c>
      <c r="J28" s="383">
        <f>SUM('[8]L&amp;R Bal - G High Gas'!$Y33:$AE33)</f>
        <v>4.7095890410958905</v>
      </c>
      <c r="K28" s="383">
        <f t="shared" si="0"/>
        <v>2.4657534246575343</v>
      </c>
      <c r="L28" s="340"/>
      <c r="M28" s="340"/>
      <c r="N28" s="406">
        <v>13</v>
      </c>
      <c r="O28" s="406">
        <v>2036</v>
      </c>
      <c r="P28" s="403">
        <f t="shared" si="1"/>
        <v>4.1643835616438354</v>
      </c>
      <c r="Q28" s="403">
        <f t="shared" si="1"/>
        <v>3.1945205479452055</v>
      </c>
      <c r="R28" s="403">
        <f t="shared" si="1"/>
        <v>8.2191780821917817</v>
      </c>
      <c r="S28" s="403">
        <f t="shared" si="1"/>
        <v>2.7397260273972601</v>
      </c>
      <c r="T28" s="403">
        <f t="shared" si="1"/>
        <v>3.2876712328767121</v>
      </c>
      <c r="U28" s="403">
        <f t="shared" si="1"/>
        <v>21.917808219178081</v>
      </c>
      <c r="V28" s="404">
        <f t="shared" si="1"/>
        <v>1.3698630136986301</v>
      </c>
      <c r="W28" s="405">
        <v>5.3150684931506849</v>
      </c>
    </row>
    <row r="29" spans="1:346" ht="24.75" customHeight="1" x14ac:dyDescent="0.3">
      <c r="A29" s="340"/>
      <c r="B29" s="408"/>
      <c r="C29" s="340"/>
      <c r="D29" s="340"/>
      <c r="E29" s="340"/>
      <c r="F29" s="340"/>
      <c r="G29" s="340"/>
      <c r="H29" s="340"/>
      <c r="I29" s="409"/>
      <c r="J29" s="410"/>
      <c r="K29" s="410"/>
      <c r="L29" s="340"/>
      <c r="M29" s="340"/>
      <c r="N29" s="406">
        <v>14</v>
      </c>
      <c r="O29" s="406">
        <v>2037</v>
      </c>
      <c r="P29" s="403">
        <f t="shared" si="1"/>
        <v>3.945205479452055</v>
      </c>
      <c r="Q29" s="403">
        <f t="shared" si="1"/>
        <v>3.2657534246575342</v>
      </c>
      <c r="R29" s="403">
        <f t="shared" si="1"/>
        <v>8.2191780821917817</v>
      </c>
      <c r="S29" s="403">
        <f t="shared" si="1"/>
        <v>2.7397260273972601</v>
      </c>
      <c r="T29" s="403">
        <f t="shared" si="1"/>
        <v>3.5616438356164384</v>
      </c>
      <c r="U29" s="403">
        <f t="shared" si="1"/>
        <v>21.917808219178081</v>
      </c>
      <c r="V29" s="404">
        <f t="shared" si="1"/>
        <v>1.6438356164383561</v>
      </c>
      <c r="W29" s="405">
        <v>5.3150684931506849</v>
      </c>
    </row>
    <row r="30" spans="1:346" ht="22.5" customHeight="1" x14ac:dyDescent="0.3">
      <c r="A30" s="340"/>
      <c r="B30" s="408"/>
      <c r="C30" s="340"/>
      <c r="D30" s="340"/>
      <c r="E30" s="340"/>
      <c r="F30" s="340"/>
      <c r="G30" s="340"/>
      <c r="H30" s="340"/>
      <c r="I30" s="409"/>
      <c r="J30" s="410"/>
      <c r="K30" s="410"/>
      <c r="L30" s="340"/>
      <c r="M30" s="340"/>
      <c r="N30" s="406">
        <v>15</v>
      </c>
      <c r="O30" s="406">
        <v>2038</v>
      </c>
      <c r="P30" s="403">
        <f t="shared" si="1"/>
        <v>3.7534246575342469</v>
      </c>
      <c r="Q30" s="403">
        <f t="shared" si="1"/>
        <v>3.3369863013698633</v>
      </c>
      <c r="R30" s="403">
        <f t="shared" si="1"/>
        <v>8.2191780821917817</v>
      </c>
      <c r="S30" s="403">
        <f t="shared" si="1"/>
        <v>2.7397260273972601</v>
      </c>
      <c r="T30" s="403">
        <f t="shared" si="1"/>
        <v>3.5616438356164384</v>
      </c>
      <c r="U30" s="403">
        <f t="shared" si="1"/>
        <v>21.917808219178081</v>
      </c>
      <c r="V30" s="404">
        <f t="shared" si="1"/>
        <v>1.6438356164383561</v>
      </c>
      <c r="W30" s="405">
        <v>5.3150684931506849</v>
      </c>
    </row>
    <row r="31" spans="1:346" ht="22.5" customHeight="1" x14ac:dyDescent="0.3">
      <c r="A31" s="340"/>
      <c r="B31" s="408"/>
      <c r="C31" s="340"/>
      <c r="D31" s="340"/>
      <c r="E31" s="340"/>
      <c r="F31" s="340"/>
      <c r="G31" s="340"/>
      <c r="H31" s="340"/>
      <c r="I31" s="409"/>
      <c r="J31" s="410"/>
      <c r="K31" s="410"/>
      <c r="L31" s="340"/>
      <c r="M31" s="340"/>
      <c r="N31" s="406">
        <v>16</v>
      </c>
      <c r="O31" s="406">
        <v>2039</v>
      </c>
      <c r="P31" s="403">
        <f t="shared" si="1"/>
        <v>3.5616438356164384</v>
      </c>
      <c r="Q31" s="403">
        <f t="shared" si="1"/>
        <v>3.4109589041095894</v>
      </c>
      <c r="R31" s="403">
        <f t="shared" si="1"/>
        <v>8.2191780821917817</v>
      </c>
      <c r="S31" s="403">
        <f t="shared" si="1"/>
        <v>2.7397260273972601</v>
      </c>
      <c r="T31" s="403">
        <f t="shared" si="1"/>
        <v>4.1095890410958908</v>
      </c>
      <c r="U31" s="403">
        <f t="shared" si="1"/>
        <v>21.917808219178081</v>
      </c>
      <c r="V31" s="404">
        <f t="shared" si="1"/>
        <v>1.6438356164383561</v>
      </c>
      <c r="W31" s="405">
        <v>5.3150684931506849</v>
      </c>
    </row>
    <row r="32" spans="1:346" ht="22.5" customHeight="1" x14ac:dyDescent="0.3">
      <c r="A32" s="340"/>
      <c r="B32" s="408"/>
      <c r="C32" s="340"/>
      <c r="D32" s="340"/>
      <c r="E32" s="340"/>
      <c r="F32" s="340"/>
      <c r="G32" s="340"/>
      <c r="H32" s="340"/>
      <c r="I32" s="409"/>
      <c r="J32" s="410"/>
      <c r="K32" s="410"/>
      <c r="L32" s="340"/>
      <c r="M32" s="340"/>
      <c r="N32" s="406">
        <v>17</v>
      </c>
      <c r="O32" s="406">
        <v>2040</v>
      </c>
      <c r="P32" s="403">
        <f t="shared" ref="P32:V42" si="2">SUMIF($O$47:$O$370,$O32,P$47:P$370)</f>
        <v>3.3972602739726026</v>
      </c>
      <c r="Q32" s="403">
        <f t="shared" si="2"/>
        <v>3.484931506849315</v>
      </c>
      <c r="R32" s="403">
        <f t="shared" si="2"/>
        <v>8.2191780821917817</v>
      </c>
      <c r="S32" s="403">
        <f t="shared" si="2"/>
        <v>2.7397260273972601</v>
      </c>
      <c r="T32" s="403">
        <f t="shared" si="2"/>
        <v>4.1095890410958908</v>
      </c>
      <c r="U32" s="403">
        <f t="shared" si="2"/>
        <v>21.917808219178081</v>
      </c>
      <c r="V32" s="404">
        <f t="shared" si="2"/>
        <v>1.6438356164383561</v>
      </c>
      <c r="W32" s="405">
        <v>5.095890410958904</v>
      </c>
    </row>
    <row r="33" spans="1:23" ht="22.5" customHeight="1" x14ac:dyDescent="0.3">
      <c r="A33" s="340"/>
      <c r="B33" s="408"/>
      <c r="C33" s="340"/>
      <c r="D33" s="340"/>
      <c r="E33" s="340"/>
      <c r="F33" s="340"/>
      <c r="G33" s="340"/>
      <c r="H33" s="340"/>
      <c r="I33" s="409"/>
      <c r="J33" s="410"/>
      <c r="K33" s="410"/>
      <c r="L33" s="340"/>
      <c r="M33" s="340"/>
      <c r="N33" s="406">
        <v>18</v>
      </c>
      <c r="O33" s="406">
        <v>2041</v>
      </c>
      <c r="P33" s="403">
        <f t="shared" si="2"/>
        <v>3.2328767123287672</v>
      </c>
      <c r="Q33" s="403">
        <f t="shared" si="2"/>
        <v>3.5616438356164384</v>
      </c>
      <c r="R33" s="403">
        <f t="shared" si="2"/>
        <v>8.2191780821917817</v>
      </c>
      <c r="S33" s="403">
        <f t="shared" si="2"/>
        <v>2.7397260273972601</v>
      </c>
      <c r="T33" s="403">
        <f t="shared" si="2"/>
        <v>4.3835616438356162</v>
      </c>
      <c r="U33" s="403">
        <f t="shared" si="2"/>
        <v>21.917808219178081</v>
      </c>
      <c r="V33" s="404">
        <f t="shared" si="2"/>
        <v>1.9178082191780821</v>
      </c>
      <c r="W33" s="405">
        <v>4.8767123287671232</v>
      </c>
    </row>
    <row r="34" spans="1:23" ht="22.5" customHeight="1" x14ac:dyDescent="0.3">
      <c r="A34" s="340"/>
      <c r="B34" s="408"/>
      <c r="C34" s="340"/>
      <c r="D34" s="340"/>
      <c r="E34" s="340"/>
      <c r="F34" s="340"/>
      <c r="G34" s="340"/>
      <c r="H34" s="340"/>
      <c r="I34" s="409"/>
      <c r="J34" s="410"/>
      <c r="K34" s="410"/>
      <c r="L34" s="340"/>
      <c r="M34" s="340"/>
      <c r="N34" s="406">
        <v>19</v>
      </c>
      <c r="O34" s="406">
        <v>2042</v>
      </c>
      <c r="P34" s="403">
        <f t="shared" si="2"/>
        <v>3.0684931506849318</v>
      </c>
      <c r="Q34" s="403">
        <f t="shared" si="2"/>
        <v>3.6410958904109587</v>
      </c>
      <c r="R34" s="403">
        <f t="shared" si="2"/>
        <v>8.2191780821917817</v>
      </c>
      <c r="S34" s="403">
        <f t="shared" si="2"/>
        <v>2.7397260273972601</v>
      </c>
      <c r="T34" s="403">
        <f t="shared" si="2"/>
        <v>4.3835616438356162</v>
      </c>
      <c r="U34" s="403">
        <f t="shared" si="2"/>
        <v>21.917808219178081</v>
      </c>
      <c r="V34" s="404">
        <f t="shared" si="2"/>
        <v>1.9178082191780821</v>
      </c>
      <c r="W34" s="405">
        <v>4.6575342465753433</v>
      </c>
    </row>
    <row r="35" spans="1:23" ht="22.5" customHeight="1" x14ac:dyDescent="0.3">
      <c r="A35" s="340"/>
      <c r="B35" s="408"/>
      <c r="C35" s="340"/>
      <c r="D35" s="340"/>
      <c r="E35" s="340"/>
      <c r="F35" s="340"/>
      <c r="G35" s="340"/>
      <c r="H35" s="340"/>
      <c r="I35" s="409"/>
      <c r="J35" s="410"/>
      <c r="K35" s="410"/>
      <c r="L35" s="340"/>
      <c r="M35" s="340"/>
      <c r="N35" s="406">
        <v>20</v>
      </c>
      <c r="O35" s="406">
        <v>2043</v>
      </c>
      <c r="P35" s="403">
        <f t="shared" si="2"/>
        <v>2.904109589041096</v>
      </c>
      <c r="Q35" s="403">
        <f t="shared" si="2"/>
        <v>3.7205479452054795</v>
      </c>
      <c r="R35" s="403">
        <f t="shared" si="2"/>
        <v>8.2191780821917817</v>
      </c>
      <c r="S35" s="403">
        <f t="shared" si="2"/>
        <v>2.7397260273972601</v>
      </c>
      <c r="T35" s="403">
        <f t="shared" si="2"/>
        <v>4.6575342465753424</v>
      </c>
      <c r="U35" s="403">
        <f t="shared" si="2"/>
        <v>21.917808219178081</v>
      </c>
      <c r="V35" s="404">
        <f t="shared" si="2"/>
        <v>1.9178082191780821</v>
      </c>
      <c r="W35" s="405">
        <v>4.4657534246575343</v>
      </c>
    </row>
    <row r="36" spans="1:23" ht="22.5" customHeight="1" x14ac:dyDescent="0.3">
      <c r="A36" s="340"/>
      <c r="B36" s="408"/>
      <c r="C36" s="340"/>
      <c r="D36" s="340"/>
      <c r="E36" s="340"/>
      <c r="F36" s="340"/>
      <c r="G36" s="340"/>
      <c r="H36" s="340"/>
      <c r="I36" s="409"/>
      <c r="J36" s="410"/>
      <c r="K36" s="410"/>
      <c r="L36" s="340"/>
      <c r="M36" s="340"/>
      <c r="N36" s="406">
        <v>21</v>
      </c>
      <c r="O36" s="406">
        <v>2044</v>
      </c>
      <c r="P36" s="403">
        <f t="shared" si="2"/>
        <v>2.7671232876712328</v>
      </c>
      <c r="Q36" s="403">
        <f t="shared" si="2"/>
        <v>3.8027397260273976</v>
      </c>
      <c r="R36" s="403">
        <f t="shared" si="2"/>
        <v>8.2191780821917817</v>
      </c>
      <c r="S36" s="403">
        <f t="shared" si="2"/>
        <v>2.7397260273972601</v>
      </c>
      <c r="T36" s="403">
        <f t="shared" si="2"/>
        <v>4.9315068493150687</v>
      </c>
      <c r="U36" s="403">
        <f t="shared" si="2"/>
        <v>21.917808219178081</v>
      </c>
      <c r="V36" s="404">
        <f t="shared" si="2"/>
        <v>1.9178082191780821</v>
      </c>
      <c r="W36" s="405">
        <v>4.2739726027397262</v>
      </c>
    </row>
    <row r="37" spans="1:23" ht="22.5" customHeight="1" x14ac:dyDescent="0.3">
      <c r="A37" s="340"/>
      <c r="B37" s="408"/>
      <c r="C37" s="340"/>
      <c r="D37" s="340"/>
      <c r="E37" s="340"/>
      <c r="F37" s="340"/>
      <c r="G37" s="340"/>
      <c r="H37" s="340"/>
      <c r="I37" s="409"/>
      <c r="J37" s="410"/>
      <c r="K37" s="410"/>
      <c r="L37" s="340"/>
      <c r="M37" s="340"/>
      <c r="N37" s="406">
        <v>22</v>
      </c>
      <c r="O37" s="406">
        <v>2045</v>
      </c>
      <c r="P37" s="403">
        <f t="shared" si="2"/>
        <v>2.6301369863013697</v>
      </c>
      <c r="Q37" s="403">
        <f t="shared" si="2"/>
        <v>3.4219178082191779</v>
      </c>
      <c r="R37" s="403">
        <f t="shared" si="2"/>
        <v>8.2191780821917817</v>
      </c>
      <c r="S37" s="403">
        <f t="shared" si="2"/>
        <v>2.7397260273972601</v>
      </c>
      <c r="T37" s="403">
        <f t="shared" si="2"/>
        <v>5.2054794520547949</v>
      </c>
      <c r="U37" s="403">
        <f t="shared" si="2"/>
        <v>21.917808219178081</v>
      </c>
      <c r="V37" s="404">
        <f t="shared" si="2"/>
        <v>2.1917808219178081</v>
      </c>
      <c r="W37" s="405">
        <v>4.0821917808219181</v>
      </c>
    </row>
    <row r="38" spans="1:23" ht="22.5" customHeight="1" x14ac:dyDescent="0.3">
      <c r="A38" s="340"/>
      <c r="B38" s="408"/>
      <c r="C38" s="340"/>
      <c r="D38" s="340"/>
      <c r="E38" s="340"/>
      <c r="F38" s="340"/>
      <c r="G38" s="340"/>
      <c r="H38" s="340"/>
      <c r="I38" s="409"/>
      <c r="J38" s="410"/>
      <c r="K38" s="410"/>
      <c r="L38" s="340"/>
      <c r="M38" s="340"/>
      <c r="N38" s="406">
        <v>23</v>
      </c>
      <c r="O38" s="406">
        <v>2046</v>
      </c>
      <c r="P38" s="403">
        <f t="shared" si="2"/>
        <v>2.493150684931507</v>
      </c>
      <c r="Q38" s="403">
        <f t="shared" si="2"/>
        <v>3.0794520547945203</v>
      </c>
      <c r="R38" s="403">
        <f t="shared" si="2"/>
        <v>8.2191780821917817</v>
      </c>
      <c r="S38" s="403">
        <f t="shared" si="2"/>
        <v>2.7397260273972601</v>
      </c>
      <c r="T38" s="403">
        <f t="shared" si="2"/>
        <v>5.7534246575342465</v>
      </c>
      <c r="U38" s="403">
        <f t="shared" si="2"/>
        <v>21.917808219178081</v>
      </c>
      <c r="V38" s="404">
        <f t="shared" si="2"/>
        <v>2.1917808219178081</v>
      </c>
      <c r="W38" s="405">
        <v>3.8904109589041096</v>
      </c>
    </row>
    <row r="39" spans="1:23" ht="22.5" customHeight="1" x14ac:dyDescent="0.3">
      <c r="A39" s="340"/>
      <c r="B39" s="408"/>
      <c r="C39" s="340"/>
      <c r="D39" s="340"/>
      <c r="E39" s="340"/>
      <c r="F39" s="340"/>
      <c r="G39" s="340"/>
      <c r="H39" s="340"/>
      <c r="I39" s="409"/>
      <c r="J39" s="410"/>
      <c r="K39" s="410"/>
      <c r="L39" s="340"/>
      <c r="M39" s="340"/>
      <c r="N39" s="406">
        <v>24</v>
      </c>
      <c r="O39" s="406">
        <v>2047</v>
      </c>
      <c r="P39" s="403">
        <f t="shared" si="2"/>
        <v>2.3561643835616439</v>
      </c>
      <c r="Q39" s="403">
        <f t="shared" si="2"/>
        <v>2.7726027397260271</v>
      </c>
      <c r="R39" s="403">
        <f t="shared" si="2"/>
        <v>8.2191780821917817</v>
      </c>
      <c r="S39" s="403">
        <f t="shared" si="2"/>
        <v>2.7397260273972601</v>
      </c>
      <c r="T39" s="403">
        <f t="shared" si="2"/>
        <v>5.4794520547945202</v>
      </c>
      <c r="U39" s="403">
        <f t="shared" si="2"/>
        <v>21.917808219178081</v>
      </c>
      <c r="V39" s="404">
        <f t="shared" si="2"/>
        <v>2.1917808219178081</v>
      </c>
      <c r="W39" s="405">
        <v>3.7260273972602742</v>
      </c>
    </row>
    <row r="40" spans="1:23" ht="22.5" customHeight="1" x14ac:dyDescent="0.3">
      <c r="A40" s="340"/>
      <c r="B40" s="408"/>
      <c r="C40" s="340"/>
      <c r="D40" s="340"/>
      <c r="E40" s="340"/>
      <c r="F40" s="340"/>
      <c r="G40" s="340"/>
      <c r="H40" s="340"/>
      <c r="I40" s="409"/>
      <c r="J40" s="410"/>
      <c r="K40" s="410"/>
      <c r="L40" s="340"/>
      <c r="M40" s="340"/>
      <c r="N40" s="406">
        <v>25</v>
      </c>
      <c r="O40" s="406">
        <v>2048</v>
      </c>
      <c r="P40" s="403">
        <f t="shared" si="2"/>
        <v>2.2465753424657531</v>
      </c>
      <c r="Q40" s="403">
        <f t="shared" si="2"/>
        <v>2.493150684931507</v>
      </c>
      <c r="R40" s="403">
        <f t="shared" si="2"/>
        <v>8.2191780821917817</v>
      </c>
      <c r="S40" s="403">
        <f t="shared" si="2"/>
        <v>2.7397260273972601</v>
      </c>
      <c r="T40" s="403">
        <f t="shared" si="2"/>
        <v>6.0273972602739727</v>
      </c>
      <c r="U40" s="403">
        <f t="shared" si="2"/>
        <v>21.917808219178081</v>
      </c>
      <c r="V40" s="404">
        <f t="shared" si="2"/>
        <v>2.1917808219178081</v>
      </c>
      <c r="W40" s="405">
        <v>3.5616438356164384</v>
      </c>
    </row>
    <row r="41" spans="1:23" ht="22.5" customHeight="1" x14ac:dyDescent="0.3">
      <c r="A41" s="340"/>
      <c r="B41" s="408"/>
      <c r="C41" s="340"/>
      <c r="D41" s="340"/>
      <c r="E41" s="340"/>
      <c r="F41" s="340"/>
      <c r="G41" s="340"/>
      <c r="H41" s="340"/>
      <c r="I41" s="409"/>
      <c r="J41" s="410"/>
      <c r="K41" s="410"/>
      <c r="L41" s="340"/>
      <c r="M41" s="340"/>
      <c r="N41" s="406">
        <v>26</v>
      </c>
      <c r="O41" s="406">
        <v>2049</v>
      </c>
      <c r="P41" s="403">
        <f t="shared" si="2"/>
        <v>2.1369863013698631</v>
      </c>
      <c r="Q41" s="403">
        <f t="shared" si="2"/>
        <v>2.2438356164383562</v>
      </c>
      <c r="R41" s="403">
        <f t="shared" si="2"/>
        <v>8.2191780821917817</v>
      </c>
      <c r="S41" s="403">
        <f t="shared" si="2"/>
        <v>2.7397260273972601</v>
      </c>
      <c r="T41" s="403">
        <f t="shared" si="2"/>
        <v>5.7534246575342465</v>
      </c>
      <c r="U41" s="403">
        <f t="shared" si="2"/>
        <v>21.917808219178081</v>
      </c>
      <c r="V41" s="404">
        <f t="shared" si="2"/>
        <v>2.4657534246575343</v>
      </c>
      <c r="W41" s="405">
        <v>3.3972602739726026</v>
      </c>
    </row>
    <row r="42" spans="1:23" ht="22.5" customHeight="1" x14ac:dyDescent="0.3">
      <c r="L42" s="340"/>
      <c r="M42" s="340"/>
      <c r="N42" s="406">
        <v>27</v>
      </c>
      <c r="O42" s="406">
        <v>2050</v>
      </c>
      <c r="P42" s="403">
        <f t="shared" si="2"/>
        <v>2.0273972602739727</v>
      </c>
      <c r="Q42" s="403">
        <f t="shared" si="2"/>
        <v>2.0191780821917806</v>
      </c>
      <c r="R42" s="403">
        <f t="shared" si="2"/>
        <v>8.2191780821917817</v>
      </c>
      <c r="S42" s="403">
        <f t="shared" si="2"/>
        <v>2.7397260273972601</v>
      </c>
      <c r="T42" s="403">
        <f t="shared" si="2"/>
        <v>6.3013698630136989</v>
      </c>
      <c r="U42" s="403">
        <f t="shared" si="2"/>
        <v>21.917808219178081</v>
      </c>
      <c r="V42" s="404">
        <f t="shared" si="2"/>
        <v>2.4657534246575343</v>
      </c>
      <c r="W42" s="405">
        <v>3.2328767123287672</v>
      </c>
    </row>
    <row r="45" spans="1:23" x14ac:dyDescent="0.25">
      <c r="N45" s="269"/>
      <c r="O45" s="411"/>
      <c r="P45" s="275">
        <v>1</v>
      </c>
      <c r="Q45" s="275">
        <v>2</v>
      </c>
      <c r="R45" s="275">
        <v>3</v>
      </c>
      <c r="S45" s="275">
        <v>4</v>
      </c>
      <c r="T45" s="275">
        <v>5</v>
      </c>
      <c r="U45" s="275">
        <v>6</v>
      </c>
      <c r="V45" s="275">
        <v>7</v>
      </c>
    </row>
    <row r="46" spans="1:23" ht="42" customHeight="1" x14ac:dyDescent="0.25">
      <c r="N46" s="269"/>
      <c r="O46" s="411" t="s">
        <v>115</v>
      </c>
      <c r="P46" s="275" t="s">
        <v>116</v>
      </c>
      <c r="Q46" s="275" t="s">
        <v>118</v>
      </c>
      <c r="R46" s="275" t="s">
        <v>119</v>
      </c>
      <c r="S46" s="275" t="s">
        <v>120</v>
      </c>
      <c r="T46" s="275" t="s">
        <v>121</v>
      </c>
      <c r="U46" s="275" t="s">
        <v>122</v>
      </c>
      <c r="V46" s="275" t="s">
        <v>123</v>
      </c>
    </row>
    <row r="47" spans="1:23" x14ac:dyDescent="0.25">
      <c r="N47" s="412">
        <v>45292</v>
      </c>
      <c r="O47" s="413">
        <f>YEAR(N47)</f>
        <v>2024</v>
      </c>
      <c r="P47" s="414">
        <v>2.9178082191780823</v>
      </c>
      <c r="Q47" s="414">
        <v>0</v>
      </c>
      <c r="R47" s="414">
        <v>8.2191780821917817</v>
      </c>
      <c r="S47" s="414">
        <v>0</v>
      </c>
      <c r="T47" s="414">
        <v>0</v>
      </c>
      <c r="U47" s="414">
        <v>21.917808219178081</v>
      </c>
      <c r="V47" s="414">
        <v>0</v>
      </c>
    </row>
    <row r="48" spans="1:23" x14ac:dyDescent="0.25">
      <c r="N48" s="412">
        <v>45323</v>
      </c>
      <c r="O48" s="413">
        <f t="shared" ref="O48:O111" si="3">YEAR(N48)</f>
        <v>2024</v>
      </c>
      <c r="P48" s="414" t="s">
        <v>117</v>
      </c>
      <c r="Q48" s="414" t="s">
        <v>117</v>
      </c>
      <c r="R48" s="414" t="s">
        <v>117</v>
      </c>
      <c r="S48" s="414" t="s">
        <v>117</v>
      </c>
      <c r="T48" s="414" t="s">
        <v>117</v>
      </c>
      <c r="U48" s="414" t="s">
        <v>117</v>
      </c>
      <c r="V48" s="414" t="s">
        <v>117</v>
      </c>
    </row>
    <row r="49" spans="14:22" x14ac:dyDescent="0.25">
      <c r="N49" s="412">
        <v>45352</v>
      </c>
      <c r="O49" s="413">
        <f t="shared" si="3"/>
        <v>2024</v>
      </c>
      <c r="P49" s="414" t="s">
        <v>117</v>
      </c>
      <c r="Q49" s="414" t="s">
        <v>117</v>
      </c>
      <c r="R49" s="414" t="s">
        <v>117</v>
      </c>
      <c r="S49" s="414" t="s">
        <v>117</v>
      </c>
      <c r="T49" s="414" t="s">
        <v>117</v>
      </c>
      <c r="U49" s="414" t="s">
        <v>117</v>
      </c>
      <c r="V49" s="414" t="s">
        <v>117</v>
      </c>
    </row>
    <row r="50" spans="14:22" x14ac:dyDescent="0.25">
      <c r="N50" s="412">
        <v>45383</v>
      </c>
      <c r="O50" s="413">
        <f t="shared" si="3"/>
        <v>2024</v>
      </c>
      <c r="P50" s="414" t="s">
        <v>117</v>
      </c>
      <c r="Q50" s="414"/>
      <c r="R50" s="414" t="s">
        <v>117</v>
      </c>
      <c r="S50" s="414" t="s">
        <v>117</v>
      </c>
      <c r="T50" s="414" t="s">
        <v>117</v>
      </c>
      <c r="U50" s="414" t="s">
        <v>117</v>
      </c>
      <c r="V50" s="414" t="s">
        <v>117</v>
      </c>
    </row>
    <row r="51" spans="14:22" x14ac:dyDescent="0.25">
      <c r="N51" s="412">
        <v>45413</v>
      </c>
      <c r="O51" s="413">
        <f t="shared" si="3"/>
        <v>2024</v>
      </c>
      <c r="P51" s="414" t="s">
        <v>117</v>
      </c>
      <c r="Q51" s="414" t="s">
        <v>117</v>
      </c>
      <c r="R51" s="414" t="s">
        <v>117</v>
      </c>
      <c r="S51" s="414" t="s">
        <v>117</v>
      </c>
      <c r="T51" s="414" t="s">
        <v>117</v>
      </c>
      <c r="U51" s="414" t="s">
        <v>117</v>
      </c>
      <c r="V51" s="414" t="s">
        <v>117</v>
      </c>
    </row>
    <row r="52" spans="14:22" x14ac:dyDescent="0.25">
      <c r="N52" s="412">
        <v>45444</v>
      </c>
      <c r="O52" s="413">
        <f t="shared" si="3"/>
        <v>2024</v>
      </c>
      <c r="P52" s="414" t="s">
        <v>117</v>
      </c>
      <c r="Q52" s="414" t="s">
        <v>117</v>
      </c>
      <c r="R52" s="414" t="s">
        <v>117</v>
      </c>
      <c r="S52" s="414" t="s">
        <v>117</v>
      </c>
      <c r="T52" s="414" t="s">
        <v>117</v>
      </c>
      <c r="U52" s="414" t="s">
        <v>117</v>
      </c>
      <c r="V52" s="414" t="s">
        <v>117</v>
      </c>
    </row>
    <row r="53" spans="14:22" x14ac:dyDescent="0.25">
      <c r="N53" s="412">
        <v>45474</v>
      </c>
      <c r="O53" s="413">
        <f t="shared" si="3"/>
        <v>2024</v>
      </c>
      <c r="P53" s="414" t="s">
        <v>117</v>
      </c>
      <c r="Q53" s="414" t="s">
        <v>117</v>
      </c>
      <c r="R53" s="414" t="s">
        <v>117</v>
      </c>
      <c r="S53" s="414" t="s">
        <v>117</v>
      </c>
      <c r="T53" s="414" t="s">
        <v>117</v>
      </c>
      <c r="U53" s="414" t="s">
        <v>117</v>
      </c>
      <c r="V53" s="414" t="s">
        <v>117</v>
      </c>
    </row>
    <row r="54" spans="14:22" x14ac:dyDescent="0.25">
      <c r="N54" s="412">
        <v>45505</v>
      </c>
      <c r="O54" s="413">
        <f t="shared" si="3"/>
        <v>2024</v>
      </c>
      <c r="P54" s="414" t="s">
        <v>117</v>
      </c>
      <c r="Q54" s="414" t="s">
        <v>117</v>
      </c>
      <c r="R54" s="414" t="s">
        <v>117</v>
      </c>
      <c r="S54" s="414" t="s">
        <v>117</v>
      </c>
      <c r="T54" s="414" t="s">
        <v>117</v>
      </c>
      <c r="U54" s="414" t="s">
        <v>117</v>
      </c>
      <c r="V54" s="414" t="s">
        <v>117</v>
      </c>
    </row>
    <row r="55" spans="14:22" x14ac:dyDescent="0.25">
      <c r="N55" s="412">
        <v>45536</v>
      </c>
      <c r="O55" s="413">
        <f t="shared" si="3"/>
        <v>2024</v>
      </c>
      <c r="P55" s="414" t="s">
        <v>117</v>
      </c>
      <c r="Q55" s="414" t="s">
        <v>117</v>
      </c>
      <c r="R55" s="414" t="s">
        <v>117</v>
      </c>
      <c r="S55" s="414" t="s">
        <v>117</v>
      </c>
      <c r="T55" s="414" t="s">
        <v>117</v>
      </c>
      <c r="U55" s="414" t="s">
        <v>117</v>
      </c>
      <c r="V55" s="414" t="s">
        <v>117</v>
      </c>
    </row>
    <row r="56" spans="14:22" x14ac:dyDescent="0.25">
      <c r="N56" s="412">
        <v>45566</v>
      </c>
      <c r="O56" s="413">
        <f t="shared" si="3"/>
        <v>2024</v>
      </c>
      <c r="P56" s="414" t="s">
        <v>117</v>
      </c>
      <c r="Q56" s="414" t="s">
        <v>117</v>
      </c>
      <c r="R56" s="414" t="s">
        <v>117</v>
      </c>
      <c r="S56" s="414" t="s">
        <v>117</v>
      </c>
      <c r="T56" s="414" t="s">
        <v>117</v>
      </c>
      <c r="U56" s="414" t="s">
        <v>117</v>
      </c>
      <c r="V56" s="414" t="s">
        <v>117</v>
      </c>
    </row>
    <row r="57" spans="14:22" x14ac:dyDescent="0.25">
      <c r="N57" s="412">
        <v>45597</v>
      </c>
      <c r="O57" s="413">
        <f t="shared" si="3"/>
        <v>2024</v>
      </c>
      <c r="P57" s="414" t="s">
        <v>117</v>
      </c>
      <c r="Q57" s="414" t="s">
        <v>117</v>
      </c>
      <c r="R57" s="414" t="s">
        <v>117</v>
      </c>
      <c r="S57" s="414" t="s">
        <v>117</v>
      </c>
      <c r="T57" s="414" t="s">
        <v>117</v>
      </c>
      <c r="U57" s="414" t="s">
        <v>117</v>
      </c>
      <c r="V57" s="414" t="s">
        <v>117</v>
      </c>
    </row>
    <row r="58" spans="14:22" x14ac:dyDescent="0.25">
      <c r="N58" s="412">
        <v>45627</v>
      </c>
      <c r="O58" s="413">
        <f t="shared" si="3"/>
        <v>2024</v>
      </c>
      <c r="P58" s="414" t="s">
        <v>117</v>
      </c>
      <c r="Q58" s="414" t="s">
        <v>117</v>
      </c>
      <c r="R58" s="414" t="s">
        <v>117</v>
      </c>
      <c r="S58" s="414" t="s">
        <v>117</v>
      </c>
      <c r="T58" s="414" t="s">
        <v>117</v>
      </c>
      <c r="U58" s="414" t="s">
        <v>117</v>
      </c>
      <c r="V58" s="414" t="s">
        <v>117</v>
      </c>
    </row>
    <row r="59" spans="14:22" x14ac:dyDescent="0.25">
      <c r="N59" s="412">
        <v>45658</v>
      </c>
      <c r="O59" s="413">
        <f t="shared" si="3"/>
        <v>2025</v>
      </c>
      <c r="P59" s="414">
        <v>3.404109589041096</v>
      </c>
      <c r="Q59" s="414">
        <v>1.5424657534246575</v>
      </c>
      <c r="R59" s="414">
        <v>8.2191780821917817</v>
      </c>
      <c r="S59" s="414">
        <v>2.7397260273972601</v>
      </c>
      <c r="T59" s="414">
        <v>1.095890410958904</v>
      </c>
      <c r="U59" s="414">
        <v>21.917808219178081</v>
      </c>
      <c r="V59" s="414">
        <v>0.82191780821917804</v>
      </c>
    </row>
    <row r="60" spans="14:22" x14ac:dyDescent="0.25">
      <c r="N60" s="412">
        <v>45689</v>
      </c>
      <c r="O60" s="413">
        <f t="shared" si="3"/>
        <v>2025</v>
      </c>
      <c r="P60" s="414" t="s">
        <v>117</v>
      </c>
      <c r="Q60" s="414" t="s">
        <v>117</v>
      </c>
      <c r="R60" s="414" t="s">
        <v>117</v>
      </c>
      <c r="S60" s="414" t="s">
        <v>117</v>
      </c>
      <c r="T60" s="414" t="s">
        <v>117</v>
      </c>
      <c r="U60" s="414" t="s">
        <v>117</v>
      </c>
      <c r="V60" s="414" t="s">
        <v>117</v>
      </c>
    </row>
    <row r="61" spans="14:22" x14ac:dyDescent="0.25">
      <c r="N61" s="412">
        <v>45717</v>
      </c>
      <c r="O61" s="413">
        <f t="shared" si="3"/>
        <v>2025</v>
      </c>
      <c r="P61" s="414" t="s">
        <v>117</v>
      </c>
      <c r="Q61" s="414" t="s">
        <v>117</v>
      </c>
      <c r="R61" s="414" t="s">
        <v>117</v>
      </c>
      <c r="S61" s="414" t="s">
        <v>117</v>
      </c>
      <c r="T61" s="414" t="s">
        <v>117</v>
      </c>
      <c r="U61" s="414" t="s">
        <v>117</v>
      </c>
      <c r="V61" s="414" t="s">
        <v>117</v>
      </c>
    </row>
    <row r="62" spans="14:22" x14ac:dyDescent="0.25">
      <c r="N62" s="412">
        <v>45748</v>
      </c>
      <c r="O62" s="413">
        <f t="shared" si="3"/>
        <v>2025</v>
      </c>
      <c r="P62" s="414" t="s">
        <v>117</v>
      </c>
      <c r="Q62" s="414" t="s">
        <v>117</v>
      </c>
      <c r="R62" s="414" t="s">
        <v>117</v>
      </c>
      <c r="S62" s="414" t="s">
        <v>117</v>
      </c>
      <c r="T62" s="414" t="s">
        <v>117</v>
      </c>
      <c r="U62" s="414" t="s">
        <v>117</v>
      </c>
      <c r="V62" s="414" t="s">
        <v>117</v>
      </c>
    </row>
    <row r="63" spans="14:22" x14ac:dyDescent="0.25">
      <c r="N63" s="412">
        <v>45778</v>
      </c>
      <c r="O63" s="413">
        <f t="shared" si="3"/>
        <v>2025</v>
      </c>
      <c r="P63" s="414" t="s">
        <v>117</v>
      </c>
      <c r="Q63" s="414" t="s">
        <v>117</v>
      </c>
      <c r="R63" s="414" t="s">
        <v>117</v>
      </c>
      <c r="S63" s="414" t="s">
        <v>117</v>
      </c>
      <c r="T63" s="414" t="s">
        <v>117</v>
      </c>
      <c r="U63" s="414" t="s">
        <v>117</v>
      </c>
      <c r="V63" s="414" t="s">
        <v>117</v>
      </c>
    </row>
    <row r="64" spans="14:22" x14ac:dyDescent="0.25">
      <c r="N64" s="412">
        <v>45809</v>
      </c>
      <c r="O64" s="413">
        <f t="shared" si="3"/>
        <v>2025</v>
      </c>
      <c r="P64" s="414" t="s">
        <v>117</v>
      </c>
      <c r="Q64" s="414" t="s">
        <v>117</v>
      </c>
      <c r="R64" s="414" t="s">
        <v>117</v>
      </c>
      <c r="S64" s="414" t="s">
        <v>117</v>
      </c>
      <c r="T64" s="414" t="s">
        <v>117</v>
      </c>
      <c r="U64" s="414" t="s">
        <v>117</v>
      </c>
      <c r="V64" s="414" t="s">
        <v>117</v>
      </c>
    </row>
    <row r="65" spans="14:22" x14ac:dyDescent="0.25">
      <c r="N65" s="412">
        <v>45839</v>
      </c>
      <c r="O65" s="413">
        <f t="shared" si="3"/>
        <v>2025</v>
      </c>
      <c r="P65" s="414" t="s">
        <v>117</v>
      </c>
      <c r="Q65" s="414" t="s">
        <v>117</v>
      </c>
      <c r="R65" s="414" t="s">
        <v>117</v>
      </c>
      <c r="S65" s="414" t="s">
        <v>117</v>
      </c>
      <c r="T65" s="414" t="s">
        <v>117</v>
      </c>
      <c r="U65" s="414" t="s">
        <v>117</v>
      </c>
      <c r="V65" s="414" t="s">
        <v>117</v>
      </c>
    </row>
    <row r="66" spans="14:22" x14ac:dyDescent="0.25">
      <c r="N66" s="412">
        <v>45870</v>
      </c>
      <c r="O66" s="413">
        <f t="shared" si="3"/>
        <v>2025</v>
      </c>
      <c r="P66" s="414" t="s">
        <v>117</v>
      </c>
      <c r="Q66" s="414" t="s">
        <v>117</v>
      </c>
      <c r="R66" s="414" t="s">
        <v>117</v>
      </c>
      <c r="S66" s="414" t="s">
        <v>117</v>
      </c>
      <c r="T66" s="414" t="s">
        <v>117</v>
      </c>
      <c r="U66" s="414" t="s">
        <v>117</v>
      </c>
      <c r="V66" s="414" t="s">
        <v>117</v>
      </c>
    </row>
    <row r="67" spans="14:22" x14ac:dyDescent="0.25">
      <c r="N67" s="412">
        <v>45901</v>
      </c>
      <c r="O67" s="413">
        <f t="shared" si="3"/>
        <v>2025</v>
      </c>
      <c r="P67" s="414" t="s">
        <v>117</v>
      </c>
      <c r="Q67" s="414" t="s">
        <v>117</v>
      </c>
      <c r="R67" s="414" t="s">
        <v>117</v>
      </c>
      <c r="S67" s="414" t="s">
        <v>117</v>
      </c>
      <c r="T67" s="414" t="s">
        <v>117</v>
      </c>
      <c r="U67" s="414" t="s">
        <v>117</v>
      </c>
      <c r="V67" s="414" t="s">
        <v>117</v>
      </c>
    </row>
    <row r="68" spans="14:22" x14ac:dyDescent="0.25">
      <c r="N68" s="412">
        <v>45931</v>
      </c>
      <c r="O68" s="413">
        <f t="shared" si="3"/>
        <v>2025</v>
      </c>
      <c r="P68" s="414" t="s">
        <v>117</v>
      </c>
      <c r="Q68" s="414" t="s">
        <v>117</v>
      </c>
      <c r="R68" s="414" t="s">
        <v>117</v>
      </c>
      <c r="S68" s="414" t="s">
        <v>117</v>
      </c>
      <c r="T68" s="414" t="s">
        <v>117</v>
      </c>
      <c r="U68" s="414" t="s">
        <v>117</v>
      </c>
      <c r="V68" s="414" t="s">
        <v>117</v>
      </c>
    </row>
    <row r="69" spans="14:22" x14ac:dyDescent="0.25">
      <c r="N69" s="412">
        <v>45962</v>
      </c>
      <c r="O69" s="413">
        <f t="shared" si="3"/>
        <v>2025</v>
      </c>
      <c r="P69" s="414" t="s">
        <v>117</v>
      </c>
      <c r="Q69" s="414" t="s">
        <v>117</v>
      </c>
      <c r="R69" s="414" t="s">
        <v>117</v>
      </c>
      <c r="S69" s="414" t="s">
        <v>117</v>
      </c>
      <c r="T69" s="414" t="s">
        <v>117</v>
      </c>
      <c r="U69" s="414" t="s">
        <v>117</v>
      </c>
      <c r="V69" s="414" t="s">
        <v>117</v>
      </c>
    </row>
    <row r="70" spans="14:22" x14ac:dyDescent="0.25">
      <c r="N70" s="412">
        <v>45992</v>
      </c>
      <c r="O70" s="413">
        <f t="shared" si="3"/>
        <v>2025</v>
      </c>
      <c r="P70" s="414" t="s">
        <v>117</v>
      </c>
      <c r="Q70" s="414" t="s">
        <v>117</v>
      </c>
      <c r="R70" s="414" t="s">
        <v>117</v>
      </c>
      <c r="S70" s="414" t="s">
        <v>117</v>
      </c>
      <c r="T70" s="414" t="s">
        <v>117</v>
      </c>
      <c r="U70" s="414" t="s">
        <v>117</v>
      </c>
      <c r="V70" s="414" t="s">
        <v>117</v>
      </c>
    </row>
    <row r="71" spans="14:22" x14ac:dyDescent="0.25">
      <c r="N71" s="412">
        <v>46023</v>
      </c>
      <c r="O71" s="413">
        <f t="shared" si="3"/>
        <v>2026</v>
      </c>
      <c r="P71" s="414">
        <v>3.8356164383561646</v>
      </c>
      <c r="Q71" s="414">
        <v>1.5424657534246575</v>
      </c>
      <c r="R71" s="414">
        <v>8.2191780821917817</v>
      </c>
      <c r="S71" s="414">
        <v>2.7397260273972601</v>
      </c>
      <c r="T71" s="414">
        <v>1.095890410958904</v>
      </c>
      <c r="U71" s="414">
        <v>21.917808219178081</v>
      </c>
      <c r="V71" s="414">
        <v>0.82191780821917804</v>
      </c>
    </row>
    <row r="72" spans="14:22" x14ac:dyDescent="0.25">
      <c r="N72" s="412">
        <v>46054</v>
      </c>
      <c r="O72" s="413">
        <f t="shared" si="3"/>
        <v>2026</v>
      </c>
      <c r="P72" s="414" t="s">
        <v>117</v>
      </c>
      <c r="Q72" s="414" t="s">
        <v>117</v>
      </c>
      <c r="R72" s="414" t="s">
        <v>117</v>
      </c>
      <c r="S72" s="414" t="s">
        <v>117</v>
      </c>
      <c r="T72" s="414" t="s">
        <v>117</v>
      </c>
      <c r="U72" s="414" t="s">
        <v>117</v>
      </c>
      <c r="V72" s="414" t="s">
        <v>117</v>
      </c>
    </row>
    <row r="73" spans="14:22" x14ac:dyDescent="0.25">
      <c r="N73" s="412">
        <v>46082</v>
      </c>
      <c r="O73" s="413">
        <f t="shared" si="3"/>
        <v>2026</v>
      </c>
      <c r="P73" s="414" t="s">
        <v>117</v>
      </c>
      <c r="Q73" s="414" t="s">
        <v>117</v>
      </c>
      <c r="R73" s="414" t="s">
        <v>117</v>
      </c>
      <c r="S73" s="414" t="s">
        <v>117</v>
      </c>
      <c r="T73" s="414" t="s">
        <v>117</v>
      </c>
      <c r="U73" s="414" t="s">
        <v>117</v>
      </c>
      <c r="V73" s="414" t="s">
        <v>117</v>
      </c>
    </row>
    <row r="74" spans="14:22" x14ac:dyDescent="0.25">
      <c r="N74" s="412">
        <v>46113</v>
      </c>
      <c r="O74" s="413">
        <f t="shared" si="3"/>
        <v>2026</v>
      </c>
      <c r="P74" s="414" t="s">
        <v>117</v>
      </c>
      <c r="Q74" s="414" t="s">
        <v>117</v>
      </c>
      <c r="R74" s="414" t="s">
        <v>117</v>
      </c>
      <c r="S74" s="414" t="s">
        <v>117</v>
      </c>
      <c r="T74" s="414" t="s">
        <v>117</v>
      </c>
      <c r="U74" s="414" t="s">
        <v>117</v>
      </c>
      <c r="V74" s="414" t="s">
        <v>117</v>
      </c>
    </row>
    <row r="75" spans="14:22" x14ac:dyDescent="0.25">
      <c r="N75" s="412">
        <v>46143</v>
      </c>
      <c r="O75" s="413">
        <f t="shared" si="3"/>
        <v>2026</v>
      </c>
      <c r="P75" s="414" t="s">
        <v>117</v>
      </c>
      <c r="Q75" s="414" t="s">
        <v>117</v>
      </c>
      <c r="R75" s="414" t="s">
        <v>117</v>
      </c>
      <c r="S75" s="414" t="s">
        <v>117</v>
      </c>
      <c r="T75" s="414" t="s">
        <v>117</v>
      </c>
      <c r="U75" s="414" t="s">
        <v>117</v>
      </c>
      <c r="V75" s="414" t="s">
        <v>117</v>
      </c>
    </row>
    <row r="76" spans="14:22" x14ac:dyDescent="0.25">
      <c r="N76" s="412">
        <v>46174</v>
      </c>
      <c r="O76" s="413">
        <f t="shared" si="3"/>
        <v>2026</v>
      </c>
      <c r="P76" s="414" t="s">
        <v>117</v>
      </c>
      <c r="Q76" s="414" t="s">
        <v>117</v>
      </c>
      <c r="R76" s="414" t="s">
        <v>117</v>
      </c>
      <c r="S76" s="414" t="s">
        <v>117</v>
      </c>
      <c r="T76" s="414" t="s">
        <v>117</v>
      </c>
      <c r="U76" s="414" t="s">
        <v>117</v>
      </c>
      <c r="V76" s="414" t="s">
        <v>117</v>
      </c>
    </row>
    <row r="77" spans="14:22" x14ac:dyDescent="0.25">
      <c r="N77" s="412">
        <v>46204</v>
      </c>
      <c r="O77" s="413">
        <f t="shared" si="3"/>
        <v>2026</v>
      </c>
      <c r="P77" s="414" t="s">
        <v>117</v>
      </c>
      <c r="Q77" s="414" t="s">
        <v>117</v>
      </c>
      <c r="R77" s="414" t="s">
        <v>117</v>
      </c>
      <c r="S77" s="414" t="s">
        <v>117</v>
      </c>
      <c r="T77" s="414" t="s">
        <v>117</v>
      </c>
      <c r="U77" s="414" t="s">
        <v>117</v>
      </c>
      <c r="V77" s="414" t="s">
        <v>117</v>
      </c>
    </row>
    <row r="78" spans="14:22" x14ac:dyDescent="0.25">
      <c r="N78" s="412">
        <v>46235</v>
      </c>
      <c r="O78" s="413">
        <f t="shared" si="3"/>
        <v>2026</v>
      </c>
      <c r="P78" s="414" t="s">
        <v>117</v>
      </c>
      <c r="Q78" s="414" t="s">
        <v>117</v>
      </c>
      <c r="R78" s="414" t="s">
        <v>117</v>
      </c>
      <c r="S78" s="414" t="s">
        <v>117</v>
      </c>
      <c r="T78" s="414" t="s">
        <v>117</v>
      </c>
      <c r="U78" s="414" t="s">
        <v>117</v>
      </c>
      <c r="V78" s="414" t="s">
        <v>117</v>
      </c>
    </row>
    <row r="79" spans="14:22" x14ac:dyDescent="0.25">
      <c r="N79" s="412">
        <v>46266</v>
      </c>
      <c r="O79" s="413">
        <f t="shared" si="3"/>
        <v>2026</v>
      </c>
      <c r="P79" s="414" t="s">
        <v>117</v>
      </c>
      <c r="Q79" s="414" t="s">
        <v>117</v>
      </c>
      <c r="R79" s="414" t="s">
        <v>117</v>
      </c>
      <c r="S79" s="414" t="s">
        <v>117</v>
      </c>
      <c r="T79" s="414" t="s">
        <v>117</v>
      </c>
      <c r="U79" s="414" t="s">
        <v>117</v>
      </c>
      <c r="V79" s="414" t="s">
        <v>117</v>
      </c>
    </row>
    <row r="80" spans="14:22" x14ac:dyDescent="0.25">
      <c r="N80" s="412">
        <v>46296</v>
      </c>
      <c r="O80" s="413">
        <f t="shared" si="3"/>
        <v>2026</v>
      </c>
      <c r="P80" s="414" t="s">
        <v>117</v>
      </c>
      <c r="Q80" s="414" t="s">
        <v>117</v>
      </c>
      <c r="R80" s="414" t="s">
        <v>117</v>
      </c>
      <c r="S80" s="414" t="s">
        <v>117</v>
      </c>
      <c r="T80" s="414" t="s">
        <v>117</v>
      </c>
      <c r="U80" s="414" t="s">
        <v>117</v>
      </c>
      <c r="V80" s="414" t="s">
        <v>117</v>
      </c>
    </row>
    <row r="81" spans="14:22" x14ac:dyDescent="0.25">
      <c r="N81" s="412">
        <v>46327</v>
      </c>
      <c r="O81" s="413">
        <f t="shared" si="3"/>
        <v>2026</v>
      </c>
      <c r="P81" s="414" t="s">
        <v>117</v>
      </c>
      <c r="Q81" s="414" t="s">
        <v>117</v>
      </c>
      <c r="R81" s="414" t="s">
        <v>117</v>
      </c>
      <c r="S81" s="414" t="s">
        <v>117</v>
      </c>
      <c r="T81" s="414" t="s">
        <v>117</v>
      </c>
      <c r="U81" s="414" t="s">
        <v>117</v>
      </c>
      <c r="V81" s="414" t="s">
        <v>117</v>
      </c>
    </row>
    <row r="82" spans="14:22" x14ac:dyDescent="0.25">
      <c r="N82" s="412">
        <v>46357</v>
      </c>
      <c r="O82" s="413">
        <f t="shared" si="3"/>
        <v>2026</v>
      </c>
      <c r="P82" s="414" t="s">
        <v>117</v>
      </c>
      <c r="Q82" s="414" t="s">
        <v>117</v>
      </c>
      <c r="R82" s="414" t="s">
        <v>117</v>
      </c>
      <c r="S82" s="414" t="s">
        <v>117</v>
      </c>
      <c r="T82" s="414" t="s">
        <v>117</v>
      </c>
      <c r="U82" s="414" t="s">
        <v>117</v>
      </c>
      <c r="V82" s="414" t="s">
        <v>117</v>
      </c>
    </row>
    <row r="83" spans="14:22" x14ac:dyDescent="0.25">
      <c r="N83" s="412">
        <v>46388</v>
      </c>
      <c r="O83" s="413">
        <f t="shared" si="3"/>
        <v>2027</v>
      </c>
      <c r="P83" s="414">
        <v>4.10958904109589</v>
      </c>
      <c r="Q83" s="414">
        <v>1.9698630136986301</v>
      </c>
      <c r="R83" s="414">
        <v>8.2191780821917817</v>
      </c>
      <c r="S83" s="414">
        <v>2.7397260273972601</v>
      </c>
      <c r="T83" s="414">
        <v>1.5753424657534247</v>
      </c>
      <c r="U83" s="414">
        <v>21.917808219178081</v>
      </c>
      <c r="V83" s="414">
        <v>0.82191780821917804</v>
      </c>
    </row>
    <row r="84" spans="14:22" x14ac:dyDescent="0.25">
      <c r="N84" s="412">
        <v>46419</v>
      </c>
      <c r="O84" s="413">
        <f t="shared" si="3"/>
        <v>2027</v>
      </c>
      <c r="P84" s="414" t="s">
        <v>117</v>
      </c>
      <c r="Q84" s="414" t="s">
        <v>117</v>
      </c>
      <c r="R84" s="414" t="s">
        <v>117</v>
      </c>
      <c r="S84" s="414" t="s">
        <v>117</v>
      </c>
      <c r="T84" s="414" t="s">
        <v>117</v>
      </c>
      <c r="U84" s="414" t="s">
        <v>117</v>
      </c>
      <c r="V84" s="414" t="s">
        <v>117</v>
      </c>
    </row>
    <row r="85" spans="14:22" x14ac:dyDescent="0.25">
      <c r="N85" s="412">
        <v>46447</v>
      </c>
      <c r="O85" s="413">
        <f t="shared" si="3"/>
        <v>2027</v>
      </c>
      <c r="P85" s="414" t="s">
        <v>117</v>
      </c>
      <c r="Q85" s="414" t="s">
        <v>117</v>
      </c>
      <c r="R85" s="414" t="s">
        <v>117</v>
      </c>
      <c r="S85" s="414" t="s">
        <v>117</v>
      </c>
      <c r="T85" s="414" t="s">
        <v>117</v>
      </c>
      <c r="U85" s="414" t="s">
        <v>117</v>
      </c>
      <c r="V85" s="414" t="s">
        <v>117</v>
      </c>
    </row>
    <row r="86" spans="14:22" x14ac:dyDescent="0.25">
      <c r="N86" s="412">
        <v>46478</v>
      </c>
      <c r="O86" s="413">
        <f t="shared" si="3"/>
        <v>2027</v>
      </c>
      <c r="P86" s="414" t="s">
        <v>117</v>
      </c>
      <c r="Q86" s="414" t="s">
        <v>117</v>
      </c>
      <c r="R86" s="414" t="s">
        <v>117</v>
      </c>
      <c r="S86" s="414" t="s">
        <v>117</v>
      </c>
      <c r="T86" s="414" t="s">
        <v>117</v>
      </c>
      <c r="U86" s="414" t="s">
        <v>117</v>
      </c>
      <c r="V86" s="414" t="s">
        <v>117</v>
      </c>
    </row>
    <row r="87" spans="14:22" x14ac:dyDescent="0.25">
      <c r="N87" s="412">
        <v>46508</v>
      </c>
      <c r="O87" s="413">
        <f t="shared" si="3"/>
        <v>2027</v>
      </c>
      <c r="P87" s="414" t="s">
        <v>117</v>
      </c>
      <c r="Q87" s="414" t="s">
        <v>117</v>
      </c>
      <c r="R87" s="414" t="s">
        <v>117</v>
      </c>
      <c r="S87" s="414" t="s">
        <v>117</v>
      </c>
      <c r="T87" s="414" t="s">
        <v>117</v>
      </c>
      <c r="U87" s="414" t="s">
        <v>117</v>
      </c>
      <c r="V87" s="414" t="s">
        <v>117</v>
      </c>
    </row>
    <row r="88" spans="14:22" x14ac:dyDescent="0.25">
      <c r="N88" s="412">
        <v>46539</v>
      </c>
      <c r="O88" s="413">
        <f t="shared" si="3"/>
        <v>2027</v>
      </c>
      <c r="P88" s="414" t="s">
        <v>117</v>
      </c>
      <c r="Q88" s="414" t="s">
        <v>117</v>
      </c>
      <c r="R88" s="414" t="s">
        <v>117</v>
      </c>
      <c r="S88" s="414" t="s">
        <v>117</v>
      </c>
      <c r="T88" s="414" t="s">
        <v>117</v>
      </c>
      <c r="U88" s="414" t="s">
        <v>117</v>
      </c>
      <c r="V88" s="414" t="s">
        <v>117</v>
      </c>
    </row>
    <row r="89" spans="14:22" x14ac:dyDescent="0.25">
      <c r="N89" s="412">
        <v>46569</v>
      </c>
      <c r="O89" s="413">
        <f t="shared" si="3"/>
        <v>2027</v>
      </c>
      <c r="P89" s="414" t="s">
        <v>117</v>
      </c>
      <c r="Q89" s="414" t="s">
        <v>117</v>
      </c>
      <c r="R89" s="414" t="s">
        <v>117</v>
      </c>
      <c r="S89" s="414" t="s">
        <v>117</v>
      </c>
      <c r="T89" s="414" t="s">
        <v>117</v>
      </c>
      <c r="U89" s="414" t="s">
        <v>117</v>
      </c>
      <c r="V89" s="414" t="s">
        <v>117</v>
      </c>
    </row>
    <row r="90" spans="14:22" x14ac:dyDescent="0.25">
      <c r="N90" s="412">
        <v>46600</v>
      </c>
      <c r="O90" s="413">
        <f t="shared" si="3"/>
        <v>2027</v>
      </c>
      <c r="P90" s="414" t="s">
        <v>117</v>
      </c>
      <c r="Q90" s="414" t="s">
        <v>117</v>
      </c>
      <c r="R90" s="414" t="s">
        <v>117</v>
      </c>
      <c r="S90" s="414" t="s">
        <v>117</v>
      </c>
      <c r="T90" s="414" t="s">
        <v>117</v>
      </c>
      <c r="U90" s="414" t="s">
        <v>117</v>
      </c>
      <c r="V90" s="414" t="s">
        <v>117</v>
      </c>
    </row>
    <row r="91" spans="14:22" x14ac:dyDescent="0.25">
      <c r="N91" s="412">
        <v>46631</v>
      </c>
      <c r="O91" s="413">
        <f t="shared" si="3"/>
        <v>2027</v>
      </c>
      <c r="P91" s="414" t="s">
        <v>117</v>
      </c>
      <c r="Q91" s="414" t="s">
        <v>117</v>
      </c>
      <c r="R91" s="414" t="s">
        <v>117</v>
      </c>
      <c r="S91" s="414" t="s">
        <v>117</v>
      </c>
      <c r="T91" s="414" t="s">
        <v>117</v>
      </c>
      <c r="U91" s="414" t="s">
        <v>117</v>
      </c>
      <c r="V91" s="414" t="s">
        <v>117</v>
      </c>
    </row>
    <row r="92" spans="14:22" x14ac:dyDescent="0.25">
      <c r="N92" s="412">
        <v>46661</v>
      </c>
      <c r="O92" s="413">
        <f t="shared" si="3"/>
        <v>2027</v>
      </c>
      <c r="P92" s="414" t="s">
        <v>117</v>
      </c>
      <c r="Q92" s="414" t="s">
        <v>117</v>
      </c>
      <c r="R92" s="414" t="s">
        <v>117</v>
      </c>
      <c r="S92" s="414" t="s">
        <v>117</v>
      </c>
      <c r="T92" s="414" t="s">
        <v>117</v>
      </c>
      <c r="U92" s="414" t="s">
        <v>117</v>
      </c>
      <c r="V92" s="414" t="s">
        <v>117</v>
      </c>
    </row>
    <row r="93" spans="14:22" x14ac:dyDescent="0.25">
      <c r="N93" s="412">
        <v>46692</v>
      </c>
      <c r="O93" s="413">
        <f t="shared" si="3"/>
        <v>2027</v>
      </c>
      <c r="P93" s="414" t="s">
        <v>117</v>
      </c>
      <c r="Q93" s="414" t="s">
        <v>117</v>
      </c>
      <c r="R93" s="414" t="s">
        <v>117</v>
      </c>
      <c r="S93" s="414" t="s">
        <v>117</v>
      </c>
      <c r="T93" s="414" t="s">
        <v>117</v>
      </c>
      <c r="U93" s="414" t="s">
        <v>117</v>
      </c>
      <c r="V93" s="414" t="s">
        <v>117</v>
      </c>
    </row>
    <row r="94" spans="14:22" x14ac:dyDescent="0.25">
      <c r="N94" s="412">
        <v>46722</v>
      </c>
      <c r="O94" s="413">
        <f t="shared" si="3"/>
        <v>2027</v>
      </c>
      <c r="P94" s="414" t="s">
        <v>117</v>
      </c>
      <c r="Q94" s="414" t="s">
        <v>117</v>
      </c>
      <c r="R94" s="414" t="s">
        <v>117</v>
      </c>
      <c r="S94" s="414" t="s">
        <v>117</v>
      </c>
      <c r="T94" s="414" t="s">
        <v>117</v>
      </c>
      <c r="U94" s="414" t="s">
        <v>117</v>
      </c>
      <c r="V94" s="414" t="s">
        <v>117</v>
      </c>
    </row>
    <row r="95" spans="14:22" x14ac:dyDescent="0.25">
      <c r="N95" s="412">
        <v>46753</v>
      </c>
      <c r="O95" s="413">
        <f t="shared" si="3"/>
        <v>2028</v>
      </c>
      <c r="P95" s="414">
        <v>4.3835616438356162</v>
      </c>
      <c r="Q95" s="414">
        <v>2.6849315068493151</v>
      </c>
      <c r="R95" s="414">
        <v>8.2191780821917817</v>
      </c>
      <c r="S95" s="414">
        <v>2.7397260273972601</v>
      </c>
      <c r="T95" s="414">
        <v>1.5753424657534247</v>
      </c>
      <c r="U95" s="414">
        <v>21.917808219178081</v>
      </c>
      <c r="V95" s="414">
        <v>0.82191780821917804</v>
      </c>
    </row>
    <row r="96" spans="14:22" x14ac:dyDescent="0.25">
      <c r="N96" s="412">
        <v>46784</v>
      </c>
      <c r="O96" s="413">
        <f t="shared" si="3"/>
        <v>2028</v>
      </c>
      <c r="P96" s="414" t="s">
        <v>117</v>
      </c>
      <c r="Q96" s="414" t="s">
        <v>117</v>
      </c>
      <c r="R96" s="414" t="s">
        <v>117</v>
      </c>
      <c r="S96" s="414" t="s">
        <v>117</v>
      </c>
      <c r="T96" s="414" t="s">
        <v>117</v>
      </c>
      <c r="U96" s="414" t="s">
        <v>117</v>
      </c>
      <c r="V96" s="414" t="s">
        <v>117</v>
      </c>
    </row>
    <row r="97" spans="14:22" x14ac:dyDescent="0.25">
      <c r="N97" s="412">
        <v>46813</v>
      </c>
      <c r="O97" s="413">
        <f t="shared" si="3"/>
        <v>2028</v>
      </c>
      <c r="P97" s="414" t="s">
        <v>117</v>
      </c>
      <c r="Q97" s="414" t="s">
        <v>117</v>
      </c>
      <c r="R97" s="414" t="s">
        <v>117</v>
      </c>
      <c r="S97" s="414" t="s">
        <v>117</v>
      </c>
      <c r="T97" s="414" t="s">
        <v>117</v>
      </c>
      <c r="U97" s="414" t="s">
        <v>117</v>
      </c>
      <c r="V97" s="414" t="s">
        <v>117</v>
      </c>
    </row>
    <row r="98" spans="14:22" x14ac:dyDescent="0.25">
      <c r="N98" s="412">
        <v>46844</v>
      </c>
      <c r="O98" s="413">
        <f t="shared" si="3"/>
        <v>2028</v>
      </c>
      <c r="P98" s="414" t="s">
        <v>117</v>
      </c>
      <c r="Q98" s="414" t="s">
        <v>117</v>
      </c>
      <c r="R98" s="414" t="s">
        <v>117</v>
      </c>
      <c r="S98" s="414" t="s">
        <v>117</v>
      </c>
      <c r="T98" s="414" t="s">
        <v>117</v>
      </c>
      <c r="U98" s="414" t="s">
        <v>117</v>
      </c>
      <c r="V98" s="414" t="s">
        <v>117</v>
      </c>
    </row>
    <row r="99" spans="14:22" x14ac:dyDescent="0.25">
      <c r="N99" s="412">
        <v>46874</v>
      </c>
      <c r="O99" s="413">
        <f t="shared" si="3"/>
        <v>2028</v>
      </c>
      <c r="P99" s="414" t="s">
        <v>117</v>
      </c>
      <c r="Q99" s="414" t="s">
        <v>117</v>
      </c>
      <c r="R99" s="414" t="s">
        <v>117</v>
      </c>
      <c r="S99" s="414" t="s">
        <v>117</v>
      </c>
      <c r="T99" s="414" t="s">
        <v>117</v>
      </c>
      <c r="U99" s="414" t="s">
        <v>117</v>
      </c>
      <c r="V99" s="414" t="s">
        <v>117</v>
      </c>
    </row>
    <row r="100" spans="14:22" x14ac:dyDescent="0.25">
      <c r="N100" s="412">
        <v>46905</v>
      </c>
      <c r="O100" s="413">
        <f t="shared" si="3"/>
        <v>2028</v>
      </c>
      <c r="P100" s="414" t="s">
        <v>117</v>
      </c>
      <c r="Q100" s="414" t="s">
        <v>117</v>
      </c>
      <c r="R100" s="414" t="s">
        <v>117</v>
      </c>
      <c r="S100" s="414" t="s">
        <v>117</v>
      </c>
      <c r="T100" s="414" t="s">
        <v>117</v>
      </c>
      <c r="U100" s="414" t="s">
        <v>117</v>
      </c>
      <c r="V100" s="414" t="s">
        <v>117</v>
      </c>
    </row>
    <row r="101" spans="14:22" x14ac:dyDescent="0.25">
      <c r="N101" s="412">
        <v>46935</v>
      </c>
      <c r="O101" s="413">
        <f t="shared" si="3"/>
        <v>2028</v>
      </c>
      <c r="P101" s="414" t="s">
        <v>117</v>
      </c>
      <c r="Q101" s="414" t="s">
        <v>117</v>
      </c>
      <c r="R101" s="414" t="s">
        <v>117</v>
      </c>
      <c r="S101" s="414" t="s">
        <v>117</v>
      </c>
      <c r="T101" s="414" t="s">
        <v>117</v>
      </c>
      <c r="U101" s="414" t="s">
        <v>117</v>
      </c>
      <c r="V101" s="414" t="s">
        <v>117</v>
      </c>
    </row>
    <row r="102" spans="14:22" x14ac:dyDescent="0.25">
      <c r="N102" s="412">
        <v>46966</v>
      </c>
      <c r="O102" s="413">
        <f t="shared" si="3"/>
        <v>2028</v>
      </c>
      <c r="P102" s="414" t="s">
        <v>117</v>
      </c>
      <c r="Q102" s="414" t="s">
        <v>117</v>
      </c>
      <c r="R102" s="414" t="s">
        <v>117</v>
      </c>
      <c r="S102" s="414" t="s">
        <v>117</v>
      </c>
      <c r="T102" s="414" t="s">
        <v>117</v>
      </c>
      <c r="U102" s="414" t="s">
        <v>117</v>
      </c>
      <c r="V102" s="414" t="s">
        <v>117</v>
      </c>
    </row>
    <row r="103" spans="14:22" x14ac:dyDescent="0.25">
      <c r="N103" s="412">
        <v>46997</v>
      </c>
      <c r="O103" s="413">
        <f t="shared" si="3"/>
        <v>2028</v>
      </c>
      <c r="P103" s="414" t="s">
        <v>117</v>
      </c>
      <c r="Q103" s="414" t="s">
        <v>117</v>
      </c>
      <c r="R103" s="414" t="s">
        <v>117</v>
      </c>
      <c r="S103" s="414" t="s">
        <v>117</v>
      </c>
      <c r="T103" s="414" t="s">
        <v>117</v>
      </c>
      <c r="U103" s="414" t="s">
        <v>117</v>
      </c>
      <c r="V103" s="414" t="s">
        <v>117</v>
      </c>
    </row>
    <row r="104" spans="14:22" x14ac:dyDescent="0.25">
      <c r="N104" s="412">
        <v>47027</v>
      </c>
      <c r="O104" s="413">
        <f t="shared" si="3"/>
        <v>2028</v>
      </c>
      <c r="P104" s="414" t="s">
        <v>117</v>
      </c>
      <c r="Q104" s="414" t="s">
        <v>117</v>
      </c>
      <c r="R104" s="414" t="s">
        <v>117</v>
      </c>
      <c r="S104" s="414" t="s">
        <v>117</v>
      </c>
      <c r="T104" s="414" t="s">
        <v>117</v>
      </c>
      <c r="U104" s="414" t="s">
        <v>117</v>
      </c>
      <c r="V104" s="414" t="s">
        <v>117</v>
      </c>
    </row>
    <row r="105" spans="14:22" x14ac:dyDescent="0.25">
      <c r="N105" s="412">
        <v>47058</v>
      </c>
      <c r="O105" s="413">
        <f t="shared" si="3"/>
        <v>2028</v>
      </c>
      <c r="P105" s="414" t="s">
        <v>117</v>
      </c>
      <c r="Q105" s="414" t="s">
        <v>117</v>
      </c>
      <c r="R105" s="414" t="s">
        <v>117</v>
      </c>
      <c r="S105" s="414" t="s">
        <v>117</v>
      </c>
      <c r="T105" s="414" t="s">
        <v>117</v>
      </c>
      <c r="U105" s="414" t="s">
        <v>117</v>
      </c>
      <c r="V105" s="414" t="s">
        <v>117</v>
      </c>
    </row>
    <row r="106" spans="14:22" x14ac:dyDescent="0.25">
      <c r="N106" s="412">
        <v>47088</v>
      </c>
      <c r="O106" s="413">
        <f t="shared" si="3"/>
        <v>2028</v>
      </c>
      <c r="P106" s="414" t="s">
        <v>117</v>
      </c>
      <c r="Q106" s="414" t="s">
        <v>117</v>
      </c>
      <c r="R106" s="414" t="s">
        <v>117</v>
      </c>
      <c r="S106" s="414" t="s">
        <v>117</v>
      </c>
      <c r="T106" s="414" t="s">
        <v>117</v>
      </c>
      <c r="U106" s="414" t="s">
        <v>117</v>
      </c>
      <c r="V106" s="414" t="s">
        <v>117</v>
      </c>
    </row>
    <row r="107" spans="14:22" x14ac:dyDescent="0.25">
      <c r="N107" s="412">
        <v>47119</v>
      </c>
      <c r="O107" s="413">
        <f t="shared" si="3"/>
        <v>2029</v>
      </c>
      <c r="P107" s="414">
        <v>4.3835616438356162</v>
      </c>
      <c r="Q107" s="414">
        <v>2.7424657534246575</v>
      </c>
      <c r="R107" s="414">
        <v>8.2191780821917817</v>
      </c>
      <c r="S107" s="414">
        <v>2.7397260273972601</v>
      </c>
      <c r="T107" s="414">
        <v>2.0547945205479454</v>
      </c>
      <c r="U107" s="414">
        <v>21.917808219178081</v>
      </c>
      <c r="V107" s="414">
        <v>1.095890410958904</v>
      </c>
    </row>
    <row r="108" spans="14:22" x14ac:dyDescent="0.25">
      <c r="N108" s="412">
        <v>47150</v>
      </c>
      <c r="O108" s="413">
        <f t="shared" si="3"/>
        <v>2029</v>
      </c>
      <c r="P108" s="414" t="s">
        <v>117</v>
      </c>
      <c r="Q108" s="414" t="s">
        <v>117</v>
      </c>
      <c r="R108" s="414" t="s">
        <v>117</v>
      </c>
      <c r="S108" s="414" t="s">
        <v>117</v>
      </c>
      <c r="T108" s="414" t="s">
        <v>117</v>
      </c>
      <c r="U108" s="414" t="s">
        <v>117</v>
      </c>
      <c r="V108" s="414" t="s">
        <v>117</v>
      </c>
    </row>
    <row r="109" spans="14:22" x14ac:dyDescent="0.25">
      <c r="N109" s="412">
        <v>47178</v>
      </c>
      <c r="O109" s="413">
        <f t="shared" si="3"/>
        <v>2029</v>
      </c>
      <c r="P109" s="414" t="s">
        <v>117</v>
      </c>
      <c r="Q109" s="414" t="s">
        <v>117</v>
      </c>
      <c r="R109" s="414" t="s">
        <v>117</v>
      </c>
      <c r="S109" s="414" t="s">
        <v>117</v>
      </c>
      <c r="T109" s="414" t="s">
        <v>117</v>
      </c>
      <c r="U109" s="414" t="s">
        <v>117</v>
      </c>
      <c r="V109" s="414" t="s">
        <v>117</v>
      </c>
    </row>
    <row r="110" spans="14:22" x14ac:dyDescent="0.25">
      <c r="N110" s="412">
        <v>47209</v>
      </c>
      <c r="O110" s="413">
        <f t="shared" si="3"/>
        <v>2029</v>
      </c>
      <c r="P110" s="414" t="s">
        <v>117</v>
      </c>
      <c r="Q110" s="414" t="s">
        <v>117</v>
      </c>
      <c r="R110" s="414" t="s">
        <v>117</v>
      </c>
      <c r="S110" s="414" t="s">
        <v>117</v>
      </c>
      <c r="T110" s="414" t="s">
        <v>117</v>
      </c>
      <c r="U110" s="414" t="s">
        <v>117</v>
      </c>
      <c r="V110" s="414" t="s">
        <v>117</v>
      </c>
    </row>
    <row r="111" spans="14:22" x14ac:dyDescent="0.25">
      <c r="N111" s="412">
        <v>47239</v>
      </c>
      <c r="O111" s="413">
        <f t="shared" si="3"/>
        <v>2029</v>
      </c>
      <c r="P111" s="414" t="s">
        <v>117</v>
      </c>
      <c r="Q111" s="414" t="s">
        <v>117</v>
      </c>
      <c r="R111" s="414" t="s">
        <v>117</v>
      </c>
      <c r="S111" s="414" t="s">
        <v>117</v>
      </c>
      <c r="T111" s="414" t="s">
        <v>117</v>
      </c>
      <c r="U111" s="414" t="s">
        <v>117</v>
      </c>
      <c r="V111" s="414" t="s">
        <v>117</v>
      </c>
    </row>
    <row r="112" spans="14:22" x14ac:dyDescent="0.25">
      <c r="N112" s="412">
        <v>47270</v>
      </c>
      <c r="O112" s="413">
        <f t="shared" ref="O112:O175" si="4">YEAR(N112)</f>
        <v>2029</v>
      </c>
      <c r="P112" s="414" t="s">
        <v>117</v>
      </c>
      <c r="Q112" s="414" t="s">
        <v>117</v>
      </c>
      <c r="R112" s="414" t="s">
        <v>117</v>
      </c>
      <c r="S112" s="414" t="s">
        <v>117</v>
      </c>
      <c r="T112" s="414" t="s">
        <v>117</v>
      </c>
      <c r="U112" s="414" t="s">
        <v>117</v>
      </c>
      <c r="V112" s="414" t="s">
        <v>117</v>
      </c>
    </row>
    <row r="113" spans="14:22" x14ac:dyDescent="0.25">
      <c r="N113" s="412">
        <v>47300</v>
      </c>
      <c r="O113" s="413">
        <f t="shared" si="4"/>
        <v>2029</v>
      </c>
      <c r="P113" s="414" t="s">
        <v>117</v>
      </c>
      <c r="Q113" s="414" t="s">
        <v>117</v>
      </c>
      <c r="R113" s="414" t="s">
        <v>117</v>
      </c>
      <c r="S113" s="414" t="s">
        <v>117</v>
      </c>
      <c r="T113" s="414" t="s">
        <v>117</v>
      </c>
      <c r="U113" s="414" t="s">
        <v>117</v>
      </c>
      <c r="V113" s="414" t="s">
        <v>117</v>
      </c>
    </row>
    <row r="114" spans="14:22" x14ac:dyDescent="0.25">
      <c r="N114" s="412">
        <v>47331</v>
      </c>
      <c r="O114" s="413">
        <f t="shared" si="4"/>
        <v>2029</v>
      </c>
      <c r="P114" s="414" t="s">
        <v>117</v>
      </c>
      <c r="Q114" s="414" t="s">
        <v>117</v>
      </c>
      <c r="R114" s="414" t="s">
        <v>117</v>
      </c>
      <c r="S114" s="414" t="s">
        <v>117</v>
      </c>
      <c r="T114" s="414" t="s">
        <v>117</v>
      </c>
      <c r="U114" s="414" t="s">
        <v>117</v>
      </c>
      <c r="V114" s="414" t="s">
        <v>117</v>
      </c>
    </row>
    <row r="115" spans="14:22" x14ac:dyDescent="0.25">
      <c r="N115" s="412">
        <v>47362</v>
      </c>
      <c r="O115" s="413">
        <f t="shared" si="4"/>
        <v>2029</v>
      </c>
      <c r="P115" s="414" t="s">
        <v>117</v>
      </c>
      <c r="Q115" s="414" t="s">
        <v>117</v>
      </c>
      <c r="R115" s="414" t="s">
        <v>117</v>
      </c>
      <c r="S115" s="414" t="s">
        <v>117</v>
      </c>
      <c r="T115" s="414" t="s">
        <v>117</v>
      </c>
      <c r="U115" s="414" t="s">
        <v>117</v>
      </c>
      <c r="V115" s="414" t="s">
        <v>117</v>
      </c>
    </row>
    <row r="116" spans="14:22" x14ac:dyDescent="0.25">
      <c r="N116" s="412">
        <v>47392</v>
      </c>
      <c r="O116" s="413">
        <f t="shared" si="4"/>
        <v>2029</v>
      </c>
      <c r="P116" s="414" t="s">
        <v>117</v>
      </c>
      <c r="Q116" s="414" t="s">
        <v>117</v>
      </c>
      <c r="R116" s="414" t="s">
        <v>117</v>
      </c>
      <c r="S116" s="414" t="s">
        <v>117</v>
      </c>
      <c r="T116" s="414" t="s">
        <v>117</v>
      </c>
      <c r="U116" s="414" t="s">
        <v>117</v>
      </c>
      <c r="V116" s="414" t="s">
        <v>117</v>
      </c>
    </row>
    <row r="117" spans="14:22" x14ac:dyDescent="0.25">
      <c r="N117" s="412">
        <v>47423</v>
      </c>
      <c r="O117" s="413">
        <f t="shared" si="4"/>
        <v>2029</v>
      </c>
      <c r="P117" s="414" t="s">
        <v>117</v>
      </c>
      <c r="Q117" s="414" t="s">
        <v>117</v>
      </c>
      <c r="R117" s="414" t="s">
        <v>117</v>
      </c>
      <c r="S117" s="414" t="s">
        <v>117</v>
      </c>
      <c r="T117" s="414" t="s">
        <v>117</v>
      </c>
      <c r="U117" s="414" t="s">
        <v>117</v>
      </c>
      <c r="V117" s="414" t="s">
        <v>117</v>
      </c>
    </row>
    <row r="118" spans="14:22" x14ac:dyDescent="0.25">
      <c r="N118" s="412">
        <v>47453</v>
      </c>
      <c r="O118" s="413">
        <f t="shared" si="4"/>
        <v>2029</v>
      </c>
      <c r="P118" s="414" t="s">
        <v>117</v>
      </c>
      <c r="Q118" s="414" t="s">
        <v>117</v>
      </c>
      <c r="R118" s="414" t="s">
        <v>117</v>
      </c>
      <c r="S118" s="414" t="s">
        <v>117</v>
      </c>
      <c r="T118" s="414" t="s">
        <v>117</v>
      </c>
      <c r="U118" s="414" t="s">
        <v>117</v>
      </c>
      <c r="V118" s="414" t="s">
        <v>117</v>
      </c>
    </row>
    <row r="119" spans="14:22" x14ac:dyDescent="0.25">
      <c r="N119" s="412">
        <v>47484</v>
      </c>
      <c r="O119" s="413">
        <f t="shared" si="4"/>
        <v>2030</v>
      </c>
      <c r="P119" s="414">
        <v>4.3835616438356162</v>
      </c>
      <c r="Q119" s="414">
        <v>2.8027397260273976</v>
      </c>
      <c r="R119" s="414">
        <v>8.2191780821917817</v>
      </c>
      <c r="S119" s="414">
        <v>2.7397260273972601</v>
      </c>
      <c r="T119" s="414">
        <v>2.0547945205479454</v>
      </c>
      <c r="U119" s="414">
        <v>21.917808219178081</v>
      </c>
      <c r="V119" s="414">
        <v>1.095890410958904</v>
      </c>
    </row>
    <row r="120" spans="14:22" x14ac:dyDescent="0.25">
      <c r="N120" s="412">
        <v>47515</v>
      </c>
      <c r="O120" s="413">
        <f t="shared" si="4"/>
        <v>2030</v>
      </c>
      <c r="P120" s="414" t="s">
        <v>117</v>
      </c>
      <c r="Q120" s="414" t="s">
        <v>117</v>
      </c>
      <c r="R120" s="414" t="s">
        <v>117</v>
      </c>
      <c r="S120" s="414" t="s">
        <v>117</v>
      </c>
      <c r="T120" s="414" t="s">
        <v>117</v>
      </c>
      <c r="U120" s="414" t="s">
        <v>117</v>
      </c>
      <c r="V120" s="414" t="s">
        <v>117</v>
      </c>
    </row>
    <row r="121" spans="14:22" x14ac:dyDescent="0.25">
      <c r="N121" s="412">
        <v>47543</v>
      </c>
      <c r="O121" s="413">
        <f t="shared" si="4"/>
        <v>2030</v>
      </c>
      <c r="P121" s="414" t="s">
        <v>117</v>
      </c>
      <c r="Q121" s="414" t="s">
        <v>117</v>
      </c>
      <c r="R121" s="414" t="s">
        <v>117</v>
      </c>
      <c r="S121" s="414" t="s">
        <v>117</v>
      </c>
      <c r="T121" s="414" t="s">
        <v>117</v>
      </c>
      <c r="U121" s="414" t="s">
        <v>117</v>
      </c>
      <c r="V121" s="414" t="s">
        <v>117</v>
      </c>
    </row>
    <row r="122" spans="14:22" x14ac:dyDescent="0.25">
      <c r="N122" s="412">
        <v>47574</v>
      </c>
      <c r="O122" s="413">
        <f t="shared" si="4"/>
        <v>2030</v>
      </c>
      <c r="P122" s="414" t="s">
        <v>117</v>
      </c>
      <c r="Q122" s="414" t="s">
        <v>117</v>
      </c>
      <c r="R122" s="414" t="s">
        <v>117</v>
      </c>
      <c r="S122" s="414" t="s">
        <v>117</v>
      </c>
      <c r="T122" s="414" t="s">
        <v>117</v>
      </c>
      <c r="U122" s="414" t="s">
        <v>117</v>
      </c>
      <c r="V122" s="414" t="s">
        <v>117</v>
      </c>
    </row>
    <row r="123" spans="14:22" x14ac:dyDescent="0.25">
      <c r="N123" s="412">
        <v>47604</v>
      </c>
      <c r="O123" s="413">
        <f t="shared" si="4"/>
        <v>2030</v>
      </c>
      <c r="P123" s="414" t="s">
        <v>117</v>
      </c>
      <c r="Q123" s="414" t="s">
        <v>117</v>
      </c>
      <c r="R123" s="414" t="s">
        <v>117</v>
      </c>
      <c r="S123" s="414" t="s">
        <v>117</v>
      </c>
      <c r="T123" s="414" t="s">
        <v>117</v>
      </c>
      <c r="U123" s="414" t="s">
        <v>117</v>
      </c>
      <c r="V123" s="414" t="s">
        <v>117</v>
      </c>
    </row>
    <row r="124" spans="14:22" x14ac:dyDescent="0.25">
      <c r="N124" s="412">
        <v>47635</v>
      </c>
      <c r="O124" s="413">
        <f t="shared" si="4"/>
        <v>2030</v>
      </c>
      <c r="P124" s="414" t="s">
        <v>117</v>
      </c>
      <c r="Q124" s="414" t="s">
        <v>117</v>
      </c>
      <c r="R124" s="414" t="s">
        <v>117</v>
      </c>
      <c r="S124" s="414" t="s">
        <v>117</v>
      </c>
      <c r="T124" s="414" t="s">
        <v>117</v>
      </c>
      <c r="U124" s="414" t="s">
        <v>117</v>
      </c>
      <c r="V124" s="414" t="s">
        <v>117</v>
      </c>
    </row>
    <row r="125" spans="14:22" x14ac:dyDescent="0.25">
      <c r="N125" s="412">
        <v>47665</v>
      </c>
      <c r="O125" s="413">
        <f t="shared" si="4"/>
        <v>2030</v>
      </c>
      <c r="P125" s="414" t="s">
        <v>117</v>
      </c>
      <c r="Q125" s="414" t="s">
        <v>117</v>
      </c>
      <c r="R125" s="414" t="s">
        <v>117</v>
      </c>
      <c r="S125" s="414" t="s">
        <v>117</v>
      </c>
      <c r="T125" s="414" t="s">
        <v>117</v>
      </c>
      <c r="U125" s="414" t="s">
        <v>117</v>
      </c>
      <c r="V125" s="414" t="s">
        <v>117</v>
      </c>
    </row>
    <row r="126" spans="14:22" x14ac:dyDescent="0.25">
      <c r="N126" s="412">
        <v>47696</v>
      </c>
      <c r="O126" s="413">
        <f t="shared" si="4"/>
        <v>2030</v>
      </c>
      <c r="P126" s="414" t="s">
        <v>117</v>
      </c>
      <c r="Q126" s="414" t="s">
        <v>117</v>
      </c>
      <c r="R126" s="414" t="s">
        <v>117</v>
      </c>
      <c r="S126" s="414" t="s">
        <v>117</v>
      </c>
      <c r="T126" s="414" t="s">
        <v>117</v>
      </c>
      <c r="U126" s="414" t="s">
        <v>117</v>
      </c>
      <c r="V126" s="414" t="s">
        <v>117</v>
      </c>
    </row>
    <row r="127" spans="14:22" x14ac:dyDescent="0.25">
      <c r="N127" s="412">
        <v>47727</v>
      </c>
      <c r="O127" s="413">
        <f t="shared" si="4"/>
        <v>2030</v>
      </c>
      <c r="P127" s="414" t="s">
        <v>117</v>
      </c>
      <c r="Q127" s="414" t="s">
        <v>117</v>
      </c>
      <c r="R127" s="414" t="s">
        <v>117</v>
      </c>
      <c r="S127" s="414" t="s">
        <v>117</v>
      </c>
      <c r="T127" s="414" t="s">
        <v>117</v>
      </c>
      <c r="U127" s="414" t="s">
        <v>117</v>
      </c>
      <c r="V127" s="414" t="s">
        <v>117</v>
      </c>
    </row>
    <row r="128" spans="14:22" x14ac:dyDescent="0.25">
      <c r="N128" s="412">
        <v>47757</v>
      </c>
      <c r="O128" s="413">
        <f t="shared" si="4"/>
        <v>2030</v>
      </c>
      <c r="P128" s="414" t="s">
        <v>117</v>
      </c>
      <c r="Q128" s="414" t="s">
        <v>117</v>
      </c>
      <c r="R128" s="414" t="s">
        <v>117</v>
      </c>
      <c r="S128" s="414" t="s">
        <v>117</v>
      </c>
      <c r="T128" s="414" t="s">
        <v>117</v>
      </c>
      <c r="U128" s="414" t="s">
        <v>117</v>
      </c>
      <c r="V128" s="414" t="s">
        <v>117</v>
      </c>
    </row>
    <row r="129" spans="14:22" x14ac:dyDescent="0.25">
      <c r="N129" s="412">
        <v>47788</v>
      </c>
      <c r="O129" s="413">
        <f t="shared" si="4"/>
        <v>2030</v>
      </c>
      <c r="P129" s="414" t="s">
        <v>117</v>
      </c>
      <c r="Q129" s="414" t="s">
        <v>117</v>
      </c>
      <c r="R129" s="414" t="s">
        <v>117</v>
      </c>
      <c r="S129" s="414" t="s">
        <v>117</v>
      </c>
      <c r="T129" s="414" t="s">
        <v>117</v>
      </c>
      <c r="U129" s="414" t="s">
        <v>117</v>
      </c>
      <c r="V129" s="414" t="s">
        <v>117</v>
      </c>
    </row>
    <row r="130" spans="14:22" x14ac:dyDescent="0.25">
      <c r="N130" s="412">
        <v>47818</v>
      </c>
      <c r="O130" s="413">
        <f t="shared" si="4"/>
        <v>2030</v>
      </c>
      <c r="P130" s="414" t="s">
        <v>117</v>
      </c>
      <c r="Q130" s="414" t="s">
        <v>117</v>
      </c>
      <c r="R130" s="414" t="s">
        <v>117</v>
      </c>
      <c r="S130" s="414" t="s">
        <v>117</v>
      </c>
      <c r="T130" s="414" t="s">
        <v>117</v>
      </c>
      <c r="U130" s="414" t="s">
        <v>117</v>
      </c>
      <c r="V130" s="414" t="s">
        <v>117</v>
      </c>
    </row>
    <row r="131" spans="14:22" x14ac:dyDescent="0.25">
      <c r="N131" s="412">
        <v>47849</v>
      </c>
      <c r="O131" s="413">
        <f t="shared" si="4"/>
        <v>2031</v>
      </c>
      <c r="P131" s="414">
        <v>4.3835616438356162</v>
      </c>
      <c r="Q131" s="414">
        <v>2.8657534246575342</v>
      </c>
      <c r="R131" s="414">
        <v>8.2191780821917817</v>
      </c>
      <c r="S131" s="414">
        <v>2.7397260273972601</v>
      </c>
      <c r="T131" s="414">
        <v>2.7397260273972601</v>
      </c>
      <c r="U131" s="414">
        <v>21.917808219178081</v>
      </c>
      <c r="V131" s="414">
        <v>1.095890410958904</v>
      </c>
    </row>
    <row r="132" spans="14:22" x14ac:dyDescent="0.25">
      <c r="N132" s="412">
        <v>47880</v>
      </c>
      <c r="O132" s="413">
        <f t="shared" si="4"/>
        <v>2031</v>
      </c>
      <c r="P132" s="414" t="s">
        <v>117</v>
      </c>
      <c r="Q132" s="414" t="s">
        <v>117</v>
      </c>
      <c r="R132" s="414" t="s">
        <v>117</v>
      </c>
      <c r="S132" s="414" t="s">
        <v>117</v>
      </c>
      <c r="T132" s="414" t="s">
        <v>117</v>
      </c>
      <c r="U132" s="414" t="s">
        <v>117</v>
      </c>
      <c r="V132" s="414" t="s">
        <v>117</v>
      </c>
    </row>
    <row r="133" spans="14:22" x14ac:dyDescent="0.25">
      <c r="N133" s="412">
        <v>47908</v>
      </c>
      <c r="O133" s="413">
        <f t="shared" si="4"/>
        <v>2031</v>
      </c>
      <c r="P133" s="414" t="s">
        <v>117</v>
      </c>
      <c r="Q133" s="414" t="s">
        <v>117</v>
      </c>
      <c r="R133" s="414" t="s">
        <v>117</v>
      </c>
      <c r="S133" s="414" t="s">
        <v>117</v>
      </c>
      <c r="T133" s="414" t="s">
        <v>117</v>
      </c>
      <c r="U133" s="414" t="s">
        <v>117</v>
      </c>
      <c r="V133" s="414" t="s">
        <v>117</v>
      </c>
    </row>
    <row r="134" spans="14:22" x14ac:dyDescent="0.25">
      <c r="N134" s="412">
        <v>47939</v>
      </c>
      <c r="O134" s="413">
        <f t="shared" si="4"/>
        <v>2031</v>
      </c>
      <c r="P134" s="414" t="s">
        <v>117</v>
      </c>
      <c r="Q134" s="414" t="s">
        <v>117</v>
      </c>
      <c r="R134" s="414" t="s">
        <v>117</v>
      </c>
      <c r="S134" s="414" t="s">
        <v>117</v>
      </c>
      <c r="T134" s="414" t="s">
        <v>117</v>
      </c>
      <c r="U134" s="414" t="s">
        <v>117</v>
      </c>
      <c r="V134" s="414" t="s">
        <v>117</v>
      </c>
    </row>
    <row r="135" spans="14:22" x14ac:dyDescent="0.25">
      <c r="N135" s="412">
        <v>47969</v>
      </c>
      <c r="O135" s="413">
        <f t="shared" si="4"/>
        <v>2031</v>
      </c>
      <c r="P135" s="414" t="s">
        <v>117</v>
      </c>
      <c r="Q135" s="414" t="s">
        <v>117</v>
      </c>
      <c r="R135" s="414" t="s">
        <v>117</v>
      </c>
      <c r="S135" s="414" t="s">
        <v>117</v>
      </c>
      <c r="T135" s="414" t="s">
        <v>117</v>
      </c>
      <c r="U135" s="414" t="s">
        <v>117</v>
      </c>
      <c r="V135" s="414" t="s">
        <v>117</v>
      </c>
    </row>
    <row r="136" spans="14:22" x14ac:dyDescent="0.25">
      <c r="N136" s="412">
        <v>48000</v>
      </c>
      <c r="O136" s="413">
        <f t="shared" si="4"/>
        <v>2031</v>
      </c>
      <c r="P136" s="414" t="s">
        <v>117</v>
      </c>
      <c r="Q136" s="414" t="s">
        <v>117</v>
      </c>
      <c r="R136" s="414" t="s">
        <v>117</v>
      </c>
      <c r="S136" s="414" t="s">
        <v>117</v>
      </c>
      <c r="T136" s="414" t="s">
        <v>117</v>
      </c>
      <c r="U136" s="414" t="s">
        <v>117</v>
      </c>
      <c r="V136" s="414" t="s">
        <v>117</v>
      </c>
    </row>
    <row r="137" spans="14:22" x14ac:dyDescent="0.25">
      <c r="N137" s="412">
        <v>48030</v>
      </c>
      <c r="O137" s="413">
        <f t="shared" si="4"/>
        <v>2031</v>
      </c>
      <c r="P137" s="414" t="s">
        <v>117</v>
      </c>
      <c r="Q137" s="414" t="s">
        <v>117</v>
      </c>
      <c r="R137" s="414" t="s">
        <v>117</v>
      </c>
      <c r="S137" s="414" t="s">
        <v>117</v>
      </c>
      <c r="T137" s="414" t="s">
        <v>117</v>
      </c>
      <c r="U137" s="414" t="s">
        <v>117</v>
      </c>
      <c r="V137" s="414" t="s">
        <v>117</v>
      </c>
    </row>
    <row r="138" spans="14:22" x14ac:dyDescent="0.25">
      <c r="N138" s="412">
        <v>48061</v>
      </c>
      <c r="O138" s="413">
        <f t="shared" si="4"/>
        <v>2031</v>
      </c>
      <c r="P138" s="414" t="s">
        <v>117</v>
      </c>
      <c r="Q138" s="414" t="s">
        <v>117</v>
      </c>
      <c r="R138" s="414" t="s">
        <v>117</v>
      </c>
      <c r="S138" s="414" t="s">
        <v>117</v>
      </c>
      <c r="T138" s="414" t="s">
        <v>117</v>
      </c>
      <c r="U138" s="414" t="s">
        <v>117</v>
      </c>
      <c r="V138" s="414" t="s">
        <v>117</v>
      </c>
    </row>
    <row r="139" spans="14:22" x14ac:dyDescent="0.25">
      <c r="N139" s="412">
        <v>48092</v>
      </c>
      <c r="O139" s="413">
        <f t="shared" si="4"/>
        <v>2031</v>
      </c>
      <c r="P139" s="414" t="s">
        <v>117</v>
      </c>
      <c r="Q139" s="414" t="s">
        <v>117</v>
      </c>
      <c r="R139" s="414" t="s">
        <v>117</v>
      </c>
      <c r="S139" s="414" t="s">
        <v>117</v>
      </c>
      <c r="T139" s="414" t="s">
        <v>117</v>
      </c>
      <c r="U139" s="414" t="s">
        <v>117</v>
      </c>
      <c r="V139" s="414" t="s">
        <v>117</v>
      </c>
    </row>
    <row r="140" spans="14:22" x14ac:dyDescent="0.25">
      <c r="N140" s="412">
        <v>48122</v>
      </c>
      <c r="O140" s="413">
        <f t="shared" si="4"/>
        <v>2031</v>
      </c>
      <c r="P140" s="414" t="s">
        <v>117</v>
      </c>
      <c r="Q140" s="414" t="s">
        <v>117</v>
      </c>
      <c r="R140" s="414" t="s">
        <v>117</v>
      </c>
      <c r="S140" s="414" t="s">
        <v>117</v>
      </c>
      <c r="T140" s="414" t="s">
        <v>117</v>
      </c>
      <c r="U140" s="414" t="s">
        <v>117</v>
      </c>
      <c r="V140" s="414" t="s">
        <v>117</v>
      </c>
    </row>
    <row r="141" spans="14:22" x14ac:dyDescent="0.25">
      <c r="N141" s="412">
        <v>48153</v>
      </c>
      <c r="O141" s="413">
        <f t="shared" si="4"/>
        <v>2031</v>
      </c>
      <c r="P141" s="414" t="s">
        <v>117</v>
      </c>
      <c r="Q141" s="414" t="s">
        <v>117</v>
      </c>
      <c r="R141" s="414" t="s">
        <v>117</v>
      </c>
      <c r="S141" s="414" t="s">
        <v>117</v>
      </c>
      <c r="T141" s="414" t="s">
        <v>117</v>
      </c>
      <c r="U141" s="414" t="s">
        <v>117</v>
      </c>
      <c r="V141" s="414" t="s">
        <v>117</v>
      </c>
    </row>
    <row r="142" spans="14:22" x14ac:dyDescent="0.25">
      <c r="N142" s="412">
        <v>48183</v>
      </c>
      <c r="O142" s="413">
        <f t="shared" si="4"/>
        <v>2031</v>
      </c>
      <c r="P142" s="414" t="s">
        <v>117</v>
      </c>
      <c r="Q142" s="414" t="s">
        <v>117</v>
      </c>
      <c r="R142" s="414" t="s">
        <v>117</v>
      </c>
      <c r="S142" s="414" t="s">
        <v>117</v>
      </c>
      <c r="T142" s="414" t="s">
        <v>117</v>
      </c>
      <c r="U142" s="414" t="s">
        <v>117</v>
      </c>
      <c r="V142" s="414" t="s">
        <v>117</v>
      </c>
    </row>
    <row r="143" spans="14:22" x14ac:dyDescent="0.25">
      <c r="N143" s="412">
        <v>48214</v>
      </c>
      <c r="O143" s="413">
        <f t="shared" si="4"/>
        <v>2032</v>
      </c>
      <c r="P143" s="414">
        <v>4.3835616438356162</v>
      </c>
      <c r="Q143" s="414">
        <v>2.9287671232876713</v>
      </c>
      <c r="R143" s="414">
        <v>8.2191780821917817</v>
      </c>
      <c r="S143" s="414">
        <v>2.7397260273972601</v>
      </c>
      <c r="T143" s="414">
        <v>2.7397260273972601</v>
      </c>
      <c r="U143" s="414">
        <v>21.917808219178081</v>
      </c>
      <c r="V143" s="414">
        <v>1.095890410958904</v>
      </c>
    </row>
    <row r="144" spans="14:22" x14ac:dyDescent="0.25">
      <c r="N144" s="412">
        <v>48245</v>
      </c>
      <c r="O144" s="413">
        <f t="shared" si="4"/>
        <v>2032</v>
      </c>
      <c r="P144" s="414" t="s">
        <v>117</v>
      </c>
      <c r="Q144" s="414" t="s">
        <v>117</v>
      </c>
      <c r="R144" s="414" t="s">
        <v>117</v>
      </c>
      <c r="S144" s="414" t="s">
        <v>117</v>
      </c>
      <c r="T144" s="414" t="s">
        <v>117</v>
      </c>
      <c r="U144" s="414" t="s">
        <v>117</v>
      </c>
      <c r="V144" s="414" t="s">
        <v>117</v>
      </c>
    </row>
    <row r="145" spans="14:22" x14ac:dyDescent="0.25">
      <c r="N145" s="412">
        <v>48274</v>
      </c>
      <c r="O145" s="413">
        <f t="shared" si="4"/>
        <v>2032</v>
      </c>
      <c r="P145" s="414" t="s">
        <v>117</v>
      </c>
      <c r="Q145" s="414" t="s">
        <v>117</v>
      </c>
      <c r="R145" s="414" t="s">
        <v>117</v>
      </c>
      <c r="S145" s="414" t="s">
        <v>117</v>
      </c>
      <c r="T145" s="414" t="s">
        <v>117</v>
      </c>
      <c r="U145" s="414" t="s">
        <v>117</v>
      </c>
      <c r="V145" s="414" t="s">
        <v>117</v>
      </c>
    </row>
    <row r="146" spans="14:22" x14ac:dyDescent="0.25">
      <c r="N146" s="412">
        <v>48305</v>
      </c>
      <c r="O146" s="413">
        <f t="shared" si="4"/>
        <v>2032</v>
      </c>
      <c r="P146" s="414" t="s">
        <v>117</v>
      </c>
      <c r="Q146" s="414" t="s">
        <v>117</v>
      </c>
      <c r="R146" s="414" t="s">
        <v>117</v>
      </c>
      <c r="S146" s="414" t="s">
        <v>117</v>
      </c>
      <c r="T146" s="414" t="s">
        <v>117</v>
      </c>
      <c r="U146" s="414" t="s">
        <v>117</v>
      </c>
      <c r="V146" s="414" t="s">
        <v>117</v>
      </c>
    </row>
    <row r="147" spans="14:22" x14ac:dyDescent="0.25">
      <c r="N147" s="412">
        <v>48335</v>
      </c>
      <c r="O147" s="413">
        <f t="shared" si="4"/>
        <v>2032</v>
      </c>
      <c r="P147" s="414" t="s">
        <v>117</v>
      </c>
      <c r="Q147" s="414" t="s">
        <v>117</v>
      </c>
      <c r="R147" s="414" t="s">
        <v>117</v>
      </c>
      <c r="S147" s="414" t="s">
        <v>117</v>
      </c>
      <c r="T147" s="414" t="s">
        <v>117</v>
      </c>
      <c r="U147" s="414" t="s">
        <v>117</v>
      </c>
      <c r="V147" s="414" t="s">
        <v>117</v>
      </c>
    </row>
    <row r="148" spans="14:22" x14ac:dyDescent="0.25">
      <c r="N148" s="412">
        <v>48366</v>
      </c>
      <c r="O148" s="413">
        <f t="shared" si="4"/>
        <v>2032</v>
      </c>
      <c r="P148" s="414" t="s">
        <v>117</v>
      </c>
      <c r="Q148" s="414" t="s">
        <v>117</v>
      </c>
      <c r="R148" s="414" t="s">
        <v>117</v>
      </c>
      <c r="S148" s="414" t="s">
        <v>117</v>
      </c>
      <c r="T148" s="414" t="s">
        <v>117</v>
      </c>
      <c r="U148" s="414" t="s">
        <v>117</v>
      </c>
      <c r="V148" s="414" t="s">
        <v>117</v>
      </c>
    </row>
    <row r="149" spans="14:22" x14ac:dyDescent="0.25">
      <c r="N149" s="412">
        <v>48396</v>
      </c>
      <c r="O149" s="413">
        <f t="shared" si="4"/>
        <v>2032</v>
      </c>
      <c r="P149" s="414" t="s">
        <v>117</v>
      </c>
      <c r="Q149" s="414" t="s">
        <v>117</v>
      </c>
      <c r="R149" s="414" t="s">
        <v>117</v>
      </c>
      <c r="S149" s="414" t="s">
        <v>117</v>
      </c>
      <c r="T149" s="414" t="s">
        <v>117</v>
      </c>
      <c r="U149" s="414" t="s">
        <v>117</v>
      </c>
      <c r="V149" s="414" t="s">
        <v>117</v>
      </c>
    </row>
    <row r="150" spans="14:22" x14ac:dyDescent="0.25">
      <c r="N150" s="412">
        <v>48427</v>
      </c>
      <c r="O150" s="413">
        <f t="shared" si="4"/>
        <v>2032</v>
      </c>
      <c r="P150" s="414" t="s">
        <v>117</v>
      </c>
      <c r="Q150" s="414" t="s">
        <v>117</v>
      </c>
      <c r="R150" s="414" t="s">
        <v>117</v>
      </c>
      <c r="S150" s="414" t="s">
        <v>117</v>
      </c>
      <c r="T150" s="414" t="s">
        <v>117</v>
      </c>
      <c r="U150" s="414" t="s">
        <v>117</v>
      </c>
      <c r="V150" s="414" t="s">
        <v>117</v>
      </c>
    </row>
    <row r="151" spans="14:22" x14ac:dyDescent="0.25">
      <c r="N151" s="412">
        <v>48458</v>
      </c>
      <c r="O151" s="413">
        <f t="shared" si="4"/>
        <v>2032</v>
      </c>
      <c r="P151" s="414" t="s">
        <v>117</v>
      </c>
      <c r="Q151" s="414" t="s">
        <v>117</v>
      </c>
      <c r="R151" s="414" t="s">
        <v>117</v>
      </c>
      <c r="S151" s="414" t="s">
        <v>117</v>
      </c>
      <c r="T151" s="414" t="s">
        <v>117</v>
      </c>
      <c r="U151" s="414" t="s">
        <v>117</v>
      </c>
      <c r="V151" s="414" t="s">
        <v>117</v>
      </c>
    </row>
    <row r="152" spans="14:22" x14ac:dyDescent="0.25">
      <c r="N152" s="412">
        <v>48488</v>
      </c>
      <c r="O152" s="413">
        <f t="shared" si="4"/>
        <v>2032</v>
      </c>
      <c r="P152" s="414" t="s">
        <v>117</v>
      </c>
      <c r="Q152" s="414" t="s">
        <v>117</v>
      </c>
      <c r="R152" s="414" t="s">
        <v>117</v>
      </c>
      <c r="S152" s="414" t="s">
        <v>117</v>
      </c>
      <c r="T152" s="414" t="s">
        <v>117</v>
      </c>
      <c r="U152" s="414" t="s">
        <v>117</v>
      </c>
      <c r="V152" s="414" t="s">
        <v>117</v>
      </c>
    </row>
    <row r="153" spans="14:22" x14ac:dyDescent="0.25">
      <c r="N153" s="412">
        <v>48519</v>
      </c>
      <c r="O153" s="413">
        <f t="shared" si="4"/>
        <v>2032</v>
      </c>
      <c r="P153" s="414" t="s">
        <v>117</v>
      </c>
      <c r="Q153" s="414" t="s">
        <v>117</v>
      </c>
      <c r="R153" s="414" t="s">
        <v>117</v>
      </c>
      <c r="S153" s="414" t="s">
        <v>117</v>
      </c>
      <c r="T153" s="414" t="s">
        <v>117</v>
      </c>
      <c r="U153" s="414" t="s">
        <v>117</v>
      </c>
      <c r="V153" s="414" t="s">
        <v>117</v>
      </c>
    </row>
    <row r="154" spans="14:22" x14ac:dyDescent="0.25">
      <c r="N154" s="412">
        <v>48549</v>
      </c>
      <c r="O154" s="413">
        <f t="shared" si="4"/>
        <v>2032</v>
      </c>
      <c r="P154" s="414" t="s">
        <v>117</v>
      </c>
      <c r="Q154" s="414" t="s">
        <v>117</v>
      </c>
      <c r="R154" s="414" t="s">
        <v>117</v>
      </c>
      <c r="S154" s="414" t="s">
        <v>117</v>
      </c>
      <c r="T154" s="414" t="s">
        <v>117</v>
      </c>
      <c r="U154" s="414" t="s">
        <v>117</v>
      </c>
      <c r="V154" s="414" t="s">
        <v>117</v>
      </c>
    </row>
    <row r="155" spans="14:22" x14ac:dyDescent="0.25">
      <c r="N155" s="412">
        <v>48580</v>
      </c>
      <c r="O155" s="413">
        <f t="shared" si="4"/>
        <v>2033</v>
      </c>
      <c r="P155" s="414">
        <v>4.3835616438356162</v>
      </c>
      <c r="Q155" s="414">
        <v>2.9917808219178084</v>
      </c>
      <c r="R155" s="414">
        <v>8.2191780821917817</v>
      </c>
      <c r="S155" s="414">
        <v>2.7397260273972601</v>
      </c>
      <c r="T155" s="414">
        <v>3.0136986301369864</v>
      </c>
      <c r="U155" s="414">
        <v>21.917808219178081</v>
      </c>
      <c r="V155" s="414">
        <v>1.3698630136986301</v>
      </c>
    </row>
    <row r="156" spans="14:22" x14ac:dyDescent="0.25">
      <c r="N156" s="412">
        <v>48611</v>
      </c>
      <c r="O156" s="413">
        <f t="shared" si="4"/>
        <v>2033</v>
      </c>
      <c r="P156" s="414" t="s">
        <v>117</v>
      </c>
      <c r="Q156" s="414" t="s">
        <v>117</v>
      </c>
      <c r="R156" s="414" t="s">
        <v>117</v>
      </c>
      <c r="S156" s="414" t="s">
        <v>117</v>
      </c>
      <c r="T156" s="414" t="s">
        <v>117</v>
      </c>
      <c r="U156" s="414" t="s">
        <v>117</v>
      </c>
      <c r="V156" s="414" t="s">
        <v>117</v>
      </c>
    </row>
    <row r="157" spans="14:22" x14ac:dyDescent="0.25">
      <c r="N157" s="412">
        <v>48639</v>
      </c>
      <c r="O157" s="413">
        <f t="shared" si="4"/>
        <v>2033</v>
      </c>
      <c r="P157" s="414" t="s">
        <v>117</v>
      </c>
      <c r="Q157" s="414" t="s">
        <v>117</v>
      </c>
      <c r="R157" s="414" t="s">
        <v>117</v>
      </c>
      <c r="S157" s="414" t="s">
        <v>117</v>
      </c>
      <c r="T157" s="414" t="s">
        <v>117</v>
      </c>
      <c r="U157" s="414" t="s">
        <v>117</v>
      </c>
      <c r="V157" s="414" t="s">
        <v>117</v>
      </c>
    </row>
    <row r="158" spans="14:22" x14ac:dyDescent="0.25">
      <c r="N158" s="412">
        <v>48670</v>
      </c>
      <c r="O158" s="413">
        <f t="shared" si="4"/>
        <v>2033</v>
      </c>
      <c r="P158" s="414" t="s">
        <v>117</v>
      </c>
      <c r="Q158" s="414" t="s">
        <v>117</v>
      </c>
      <c r="R158" s="414" t="s">
        <v>117</v>
      </c>
      <c r="S158" s="414" t="s">
        <v>117</v>
      </c>
      <c r="T158" s="414" t="s">
        <v>117</v>
      </c>
      <c r="U158" s="414" t="s">
        <v>117</v>
      </c>
      <c r="V158" s="414" t="s">
        <v>117</v>
      </c>
    </row>
    <row r="159" spans="14:22" x14ac:dyDescent="0.25">
      <c r="N159" s="412">
        <v>48700</v>
      </c>
      <c r="O159" s="413">
        <f t="shared" si="4"/>
        <v>2033</v>
      </c>
      <c r="P159" s="414" t="s">
        <v>117</v>
      </c>
      <c r="Q159" s="414" t="s">
        <v>117</v>
      </c>
      <c r="R159" s="414" t="s">
        <v>117</v>
      </c>
      <c r="S159" s="414" t="s">
        <v>117</v>
      </c>
      <c r="T159" s="414" t="s">
        <v>117</v>
      </c>
      <c r="U159" s="414" t="s">
        <v>117</v>
      </c>
      <c r="V159" s="414" t="s">
        <v>117</v>
      </c>
    </row>
    <row r="160" spans="14:22" x14ac:dyDescent="0.25">
      <c r="N160" s="412">
        <v>48731</v>
      </c>
      <c r="O160" s="413">
        <f t="shared" si="4"/>
        <v>2033</v>
      </c>
      <c r="P160" s="414" t="s">
        <v>117</v>
      </c>
      <c r="Q160" s="414" t="s">
        <v>117</v>
      </c>
      <c r="R160" s="414" t="s">
        <v>117</v>
      </c>
      <c r="S160" s="414" t="s">
        <v>117</v>
      </c>
      <c r="T160" s="414" t="s">
        <v>117</v>
      </c>
      <c r="U160" s="414" t="s">
        <v>117</v>
      </c>
      <c r="V160" s="414" t="s">
        <v>117</v>
      </c>
    </row>
    <row r="161" spans="14:22" x14ac:dyDescent="0.25">
      <c r="N161" s="412">
        <v>48761</v>
      </c>
      <c r="O161" s="413">
        <f t="shared" si="4"/>
        <v>2033</v>
      </c>
      <c r="P161" s="414" t="s">
        <v>117</v>
      </c>
      <c r="Q161" s="414" t="s">
        <v>117</v>
      </c>
      <c r="R161" s="414" t="s">
        <v>117</v>
      </c>
      <c r="S161" s="414" t="s">
        <v>117</v>
      </c>
      <c r="T161" s="414" t="s">
        <v>117</v>
      </c>
      <c r="U161" s="414" t="s">
        <v>117</v>
      </c>
      <c r="V161" s="414" t="s">
        <v>117</v>
      </c>
    </row>
    <row r="162" spans="14:22" x14ac:dyDescent="0.25">
      <c r="N162" s="412">
        <v>48792</v>
      </c>
      <c r="O162" s="413">
        <f t="shared" si="4"/>
        <v>2033</v>
      </c>
      <c r="P162" s="414" t="s">
        <v>117</v>
      </c>
      <c r="Q162" s="414" t="s">
        <v>117</v>
      </c>
      <c r="R162" s="414" t="s">
        <v>117</v>
      </c>
      <c r="S162" s="414" t="s">
        <v>117</v>
      </c>
      <c r="T162" s="414" t="s">
        <v>117</v>
      </c>
      <c r="U162" s="414" t="s">
        <v>117</v>
      </c>
      <c r="V162" s="414" t="s">
        <v>117</v>
      </c>
    </row>
    <row r="163" spans="14:22" x14ac:dyDescent="0.25">
      <c r="N163" s="412">
        <v>48823</v>
      </c>
      <c r="O163" s="413">
        <f t="shared" si="4"/>
        <v>2033</v>
      </c>
      <c r="P163" s="414" t="s">
        <v>117</v>
      </c>
      <c r="Q163" s="414" t="s">
        <v>117</v>
      </c>
      <c r="R163" s="414" t="s">
        <v>117</v>
      </c>
      <c r="S163" s="414" t="s">
        <v>117</v>
      </c>
      <c r="T163" s="414" t="s">
        <v>117</v>
      </c>
      <c r="U163" s="414" t="s">
        <v>117</v>
      </c>
      <c r="V163" s="414" t="s">
        <v>117</v>
      </c>
    </row>
    <row r="164" spans="14:22" x14ac:dyDescent="0.25">
      <c r="N164" s="412">
        <v>48853</v>
      </c>
      <c r="O164" s="413">
        <f t="shared" si="4"/>
        <v>2033</v>
      </c>
      <c r="P164" s="414" t="s">
        <v>117</v>
      </c>
      <c r="Q164" s="414" t="s">
        <v>117</v>
      </c>
      <c r="R164" s="414" t="s">
        <v>117</v>
      </c>
      <c r="S164" s="414" t="s">
        <v>117</v>
      </c>
      <c r="T164" s="414" t="s">
        <v>117</v>
      </c>
      <c r="U164" s="414" t="s">
        <v>117</v>
      </c>
      <c r="V164" s="414" t="s">
        <v>117</v>
      </c>
    </row>
    <row r="165" spans="14:22" x14ac:dyDescent="0.25">
      <c r="N165" s="412">
        <v>48884</v>
      </c>
      <c r="O165" s="413">
        <f t="shared" si="4"/>
        <v>2033</v>
      </c>
      <c r="P165" s="414" t="s">
        <v>117</v>
      </c>
      <c r="Q165" s="414" t="s">
        <v>117</v>
      </c>
      <c r="R165" s="414" t="s">
        <v>117</v>
      </c>
      <c r="S165" s="414" t="s">
        <v>117</v>
      </c>
      <c r="T165" s="414" t="s">
        <v>117</v>
      </c>
      <c r="U165" s="414" t="s">
        <v>117</v>
      </c>
      <c r="V165" s="414" t="s">
        <v>117</v>
      </c>
    </row>
    <row r="166" spans="14:22" x14ac:dyDescent="0.25">
      <c r="N166" s="412">
        <v>48914</v>
      </c>
      <c r="O166" s="413">
        <f t="shared" si="4"/>
        <v>2033</v>
      </c>
      <c r="P166" s="414" t="s">
        <v>117</v>
      </c>
      <c r="Q166" s="414" t="s">
        <v>117</v>
      </c>
      <c r="R166" s="414" t="s">
        <v>117</v>
      </c>
      <c r="S166" s="414" t="s">
        <v>117</v>
      </c>
      <c r="T166" s="414" t="s">
        <v>117</v>
      </c>
      <c r="U166" s="414" t="s">
        <v>117</v>
      </c>
      <c r="V166" s="414" t="s">
        <v>117</v>
      </c>
    </row>
    <row r="167" spans="14:22" x14ac:dyDescent="0.25">
      <c r="N167" s="412">
        <v>48945</v>
      </c>
      <c r="O167" s="413">
        <f t="shared" si="4"/>
        <v>2034</v>
      </c>
      <c r="P167" s="414">
        <v>4.3835616438356162</v>
      </c>
      <c r="Q167" s="414">
        <v>3.0575342465753423</v>
      </c>
      <c r="R167" s="414">
        <v>8.2191780821917817</v>
      </c>
      <c r="S167" s="414">
        <v>2.7397260273972601</v>
      </c>
      <c r="T167" s="414">
        <v>3.0136986301369864</v>
      </c>
      <c r="U167" s="414">
        <v>21.917808219178081</v>
      </c>
      <c r="V167" s="414">
        <v>1.3698630136986301</v>
      </c>
    </row>
    <row r="168" spans="14:22" x14ac:dyDescent="0.25">
      <c r="N168" s="412">
        <v>48976</v>
      </c>
      <c r="O168" s="413">
        <f t="shared" si="4"/>
        <v>2034</v>
      </c>
      <c r="P168" s="414" t="s">
        <v>117</v>
      </c>
      <c r="Q168" s="414" t="s">
        <v>117</v>
      </c>
      <c r="R168" s="414" t="s">
        <v>117</v>
      </c>
      <c r="S168" s="414" t="s">
        <v>117</v>
      </c>
      <c r="T168" s="414" t="s">
        <v>117</v>
      </c>
      <c r="U168" s="414" t="s">
        <v>117</v>
      </c>
      <c r="V168" s="414" t="s">
        <v>117</v>
      </c>
    </row>
    <row r="169" spans="14:22" x14ac:dyDescent="0.25">
      <c r="N169" s="412">
        <v>49004</v>
      </c>
      <c r="O169" s="413">
        <f t="shared" si="4"/>
        <v>2034</v>
      </c>
      <c r="P169" s="414" t="s">
        <v>117</v>
      </c>
      <c r="Q169" s="414" t="s">
        <v>117</v>
      </c>
      <c r="R169" s="414" t="s">
        <v>117</v>
      </c>
      <c r="S169" s="414" t="s">
        <v>117</v>
      </c>
      <c r="T169" s="414" t="s">
        <v>117</v>
      </c>
      <c r="U169" s="414" t="s">
        <v>117</v>
      </c>
      <c r="V169" s="414" t="s">
        <v>117</v>
      </c>
    </row>
    <row r="170" spans="14:22" x14ac:dyDescent="0.25">
      <c r="N170" s="412">
        <v>49035</v>
      </c>
      <c r="O170" s="413">
        <f t="shared" si="4"/>
        <v>2034</v>
      </c>
      <c r="P170" s="414" t="s">
        <v>117</v>
      </c>
      <c r="Q170" s="414" t="s">
        <v>117</v>
      </c>
      <c r="R170" s="414" t="s">
        <v>117</v>
      </c>
      <c r="S170" s="414" t="s">
        <v>117</v>
      </c>
      <c r="T170" s="414" t="s">
        <v>117</v>
      </c>
      <c r="U170" s="414" t="s">
        <v>117</v>
      </c>
      <c r="V170" s="414" t="s">
        <v>117</v>
      </c>
    </row>
    <row r="171" spans="14:22" x14ac:dyDescent="0.25">
      <c r="N171" s="412">
        <v>49065</v>
      </c>
      <c r="O171" s="413">
        <f t="shared" si="4"/>
        <v>2034</v>
      </c>
      <c r="P171" s="414" t="s">
        <v>117</v>
      </c>
      <c r="Q171" s="414" t="s">
        <v>117</v>
      </c>
      <c r="R171" s="414" t="s">
        <v>117</v>
      </c>
      <c r="S171" s="414" t="s">
        <v>117</v>
      </c>
      <c r="T171" s="414" t="s">
        <v>117</v>
      </c>
      <c r="U171" s="414" t="s">
        <v>117</v>
      </c>
      <c r="V171" s="414" t="s">
        <v>117</v>
      </c>
    </row>
    <row r="172" spans="14:22" x14ac:dyDescent="0.25">
      <c r="N172" s="412">
        <v>49096</v>
      </c>
      <c r="O172" s="413">
        <f t="shared" si="4"/>
        <v>2034</v>
      </c>
      <c r="P172" s="414" t="s">
        <v>117</v>
      </c>
      <c r="Q172" s="414" t="s">
        <v>117</v>
      </c>
      <c r="R172" s="414" t="s">
        <v>117</v>
      </c>
      <c r="S172" s="414" t="s">
        <v>117</v>
      </c>
      <c r="T172" s="414" t="s">
        <v>117</v>
      </c>
      <c r="U172" s="414" t="s">
        <v>117</v>
      </c>
      <c r="V172" s="414" t="s">
        <v>117</v>
      </c>
    </row>
    <row r="173" spans="14:22" x14ac:dyDescent="0.25">
      <c r="N173" s="412">
        <v>49126</v>
      </c>
      <c r="O173" s="413">
        <f t="shared" si="4"/>
        <v>2034</v>
      </c>
      <c r="P173" s="414" t="s">
        <v>117</v>
      </c>
      <c r="Q173" s="414" t="s">
        <v>117</v>
      </c>
      <c r="R173" s="414" t="s">
        <v>117</v>
      </c>
      <c r="S173" s="414" t="s">
        <v>117</v>
      </c>
      <c r="T173" s="414" t="s">
        <v>117</v>
      </c>
      <c r="U173" s="414" t="s">
        <v>117</v>
      </c>
      <c r="V173" s="414" t="s">
        <v>117</v>
      </c>
    </row>
    <row r="174" spans="14:22" x14ac:dyDescent="0.25">
      <c r="N174" s="412">
        <v>49157</v>
      </c>
      <c r="O174" s="413">
        <f t="shared" si="4"/>
        <v>2034</v>
      </c>
      <c r="P174" s="414" t="s">
        <v>117</v>
      </c>
      <c r="Q174" s="414" t="s">
        <v>117</v>
      </c>
      <c r="R174" s="414" t="s">
        <v>117</v>
      </c>
      <c r="S174" s="414" t="s">
        <v>117</v>
      </c>
      <c r="T174" s="414" t="s">
        <v>117</v>
      </c>
      <c r="U174" s="414" t="s">
        <v>117</v>
      </c>
      <c r="V174" s="414" t="s">
        <v>117</v>
      </c>
    </row>
    <row r="175" spans="14:22" x14ac:dyDescent="0.25">
      <c r="N175" s="412">
        <v>49188</v>
      </c>
      <c r="O175" s="413">
        <f t="shared" si="4"/>
        <v>2034</v>
      </c>
      <c r="P175" s="414" t="s">
        <v>117</v>
      </c>
      <c r="Q175" s="414" t="s">
        <v>117</v>
      </c>
      <c r="R175" s="414" t="s">
        <v>117</v>
      </c>
      <c r="S175" s="414" t="s">
        <v>117</v>
      </c>
      <c r="T175" s="414" t="s">
        <v>117</v>
      </c>
      <c r="U175" s="414" t="s">
        <v>117</v>
      </c>
      <c r="V175" s="414" t="s">
        <v>117</v>
      </c>
    </row>
    <row r="176" spans="14:22" x14ac:dyDescent="0.25">
      <c r="N176" s="412">
        <v>49218</v>
      </c>
      <c r="O176" s="413">
        <f t="shared" ref="O176:O239" si="5">YEAR(N176)</f>
        <v>2034</v>
      </c>
      <c r="P176" s="414" t="s">
        <v>117</v>
      </c>
      <c r="Q176" s="414" t="s">
        <v>117</v>
      </c>
      <c r="R176" s="414" t="s">
        <v>117</v>
      </c>
      <c r="S176" s="414" t="s">
        <v>117</v>
      </c>
      <c r="T176" s="414" t="s">
        <v>117</v>
      </c>
      <c r="U176" s="414" t="s">
        <v>117</v>
      </c>
      <c r="V176" s="414" t="s">
        <v>117</v>
      </c>
    </row>
    <row r="177" spans="14:22" x14ac:dyDescent="0.25">
      <c r="N177" s="412">
        <v>49249</v>
      </c>
      <c r="O177" s="413">
        <f t="shared" si="5"/>
        <v>2034</v>
      </c>
      <c r="P177" s="414" t="s">
        <v>117</v>
      </c>
      <c r="Q177" s="414" t="s">
        <v>117</v>
      </c>
      <c r="R177" s="414" t="s">
        <v>117</v>
      </c>
      <c r="S177" s="414" t="s">
        <v>117</v>
      </c>
      <c r="T177" s="414" t="s">
        <v>117</v>
      </c>
      <c r="U177" s="414" t="s">
        <v>117</v>
      </c>
      <c r="V177" s="414" t="s">
        <v>117</v>
      </c>
    </row>
    <row r="178" spans="14:22" x14ac:dyDescent="0.25">
      <c r="N178" s="412">
        <v>49279</v>
      </c>
      <c r="O178" s="413">
        <f t="shared" si="5"/>
        <v>2034</v>
      </c>
      <c r="P178" s="414" t="s">
        <v>117</v>
      </c>
      <c r="Q178" s="414" t="s">
        <v>117</v>
      </c>
      <c r="R178" s="414" t="s">
        <v>117</v>
      </c>
      <c r="S178" s="414" t="s">
        <v>117</v>
      </c>
      <c r="T178" s="414" t="s">
        <v>117</v>
      </c>
      <c r="U178" s="414" t="s">
        <v>117</v>
      </c>
      <c r="V178" s="414" t="s">
        <v>117</v>
      </c>
    </row>
    <row r="179" spans="14:22" x14ac:dyDescent="0.25">
      <c r="N179" s="412">
        <v>49310</v>
      </c>
      <c r="O179" s="413">
        <f t="shared" si="5"/>
        <v>2035</v>
      </c>
      <c r="P179" s="414">
        <v>4.3835616438356162</v>
      </c>
      <c r="Q179" s="414">
        <v>3.1260273972602741</v>
      </c>
      <c r="R179" s="414">
        <v>8.2191780821917817</v>
      </c>
      <c r="S179" s="414">
        <v>2.7397260273972601</v>
      </c>
      <c r="T179" s="414">
        <v>3.2876712328767121</v>
      </c>
      <c r="U179" s="414">
        <v>21.917808219178081</v>
      </c>
      <c r="V179" s="414">
        <v>1.3698630136986301</v>
      </c>
    </row>
    <row r="180" spans="14:22" x14ac:dyDescent="0.25">
      <c r="N180" s="412">
        <v>49341</v>
      </c>
      <c r="O180" s="413">
        <f t="shared" si="5"/>
        <v>2035</v>
      </c>
      <c r="P180" s="414" t="s">
        <v>117</v>
      </c>
      <c r="Q180" s="414" t="s">
        <v>117</v>
      </c>
      <c r="R180" s="414" t="s">
        <v>117</v>
      </c>
      <c r="S180" s="414" t="s">
        <v>117</v>
      </c>
      <c r="T180" s="414" t="s">
        <v>117</v>
      </c>
      <c r="U180" s="414" t="s">
        <v>117</v>
      </c>
      <c r="V180" s="414" t="s">
        <v>117</v>
      </c>
    </row>
    <row r="181" spans="14:22" x14ac:dyDescent="0.25">
      <c r="N181" s="412">
        <v>49369</v>
      </c>
      <c r="O181" s="413">
        <f t="shared" si="5"/>
        <v>2035</v>
      </c>
      <c r="P181" s="414" t="s">
        <v>117</v>
      </c>
      <c r="Q181" s="414" t="s">
        <v>117</v>
      </c>
      <c r="R181" s="414" t="s">
        <v>117</v>
      </c>
      <c r="S181" s="414" t="s">
        <v>117</v>
      </c>
      <c r="T181" s="414" t="s">
        <v>117</v>
      </c>
      <c r="U181" s="414" t="s">
        <v>117</v>
      </c>
      <c r="V181" s="414" t="s">
        <v>117</v>
      </c>
    </row>
    <row r="182" spans="14:22" x14ac:dyDescent="0.25">
      <c r="N182" s="412">
        <v>49400</v>
      </c>
      <c r="O182" s="413">
        <f t="shared" si="5"/>
        <v>2035</v>
      </c>
      <c r="P182" s="414" t="s">
        <v>117</v>
      </c>
      <c r="Q182" s="414" t="s">
        <v>117</v>
      </c>
      <c r="R182" s="414" t="s">
        <v>117</v>
      </c>
      <c r="S182" s="414" t="s">
        <v>117</v>
      </c>
      <c r="T182" s="414" t="s">
        <v>117</v>
      </c>
      <c r="U182" s="414" t="s">
        <v>117</v>
      </c>
      <c r="V182" s="414" t="s">
        <v>117</v>
      </c>
    </row>
    <row r="183" spans="14:22" x14ac:dyDescent="0.25">
      <c r="N183" s="412">
        <v>49430</v>
      </c>
      <c r="O183" s="413">
        <f t="shared" si="5"/>
        <v>2035</v>
      </c>
      <c r="P183" s="414" t="s">
        <v>117</v>
      </c>
      <c r="Q183" s="414" t="s">
        <v>117</v>
      </c>
      <c r="R183" s="414" t="s">
        <v>117</v>
      </c>
      <c r="S183" s="414" t="s">
        <v>117</v>
      </c>
      <c r="T183" s="414" t="s">
        <v>117</v>
      </c>
      <c r="U183" s="414" t="s">
        <v>117</v>
      </c>
      <c r="V183" s="414" t="s">
        <v>117</v>
      </c>
    </row>
    <row r="184" spans="14:22" x14ac:dyDescent="0.25">
      <c r="N184" s="412">
        <v>49461</v>
      </c>
      <c r="O184" s="413">
        <f t="shared" si="5"/>
        <v>2035</v>
      </c>
      <c r="P184" s="414" t="s">
        <v>117</v>
      </c>
      <c r="Q184" s="414" t="s">
        <v>117</v>
      </c>
      <c r="R184" s="414" t="s">
        <v>117</v>
      </c>
      <c r="S184" s="414" t="s">
        <v>117</v>
      </c>
      <c r="T184" s="414" t="s">
        <v>117</v>
      </c>
      <c r="U184" s="414" t="s">
        <v>117</v>
      </c>
      <c r="V184" s="414" t="s">
        <v>117</v>
      </c>
    </row>
    <row r="185" spans="14:22" x14ac:dyDescent="0.25">
      <c r="N185" s="412">
        <v>49491</v>
      </c>
      <c r="O185" s="413">
        <f t="shared" si="5"/>
        <v>2035</v>
      </c>
      <c r="P185" s="414" t="s">
        <v>117</v>
      </c>
      <c r="Q185" s="414" t="s">
        <v>117</v>
      </c>
      <c r="R185" s="414" t="s">
        <v>117</v>
      </c>
      <c r="S185" s="414" t="s">
        <v>117</v>
      </c>
      <c r="T185" s="414" t="s">
        <v>117</v>
      </c>
      <c r="U185" s="414" t="s">
        <v>117</v>
      </c>
      <c r="V185" s="414" t="s">
        <v>117</v>
      </c>
    </row>
    <row r="186" spans="14:22" x14ac:dyDescent="0.25">
      <c r="N186" s="412">
        <v>49522</v>
      </c>
      <c r="O186" s="413">
        <f t="shared" si="5"/>
        <v>2035</v>
      </c>
      <c r="P186" s="414" t="s">
        <v>117</v>
      </c>
      <c r="Q186" s="414" t="s">
        <v>117</v>
      </c>
      <c r="R186" s="414" t="s">
        <v>117</v>
      </c>
      <c r="S186" s="414" t="s">
        <v>117</v>
      </c>
      <c r="T186" s="414" t="s">
        <v>117</v>
      </c>
      <c r="U186" s="414" t="s">
        <v>117</v>
      </c>
      <c r="V186" s="414" t="s">
        <v>117</v>
      </c>
    </row>
    <row r="187" spans="14:22" x14ac:dyDescent="0.25">
      <c r="N187" s="412">
        <v>49553</v>
      </c>
      <c r="O187" s="413">
        <f t="shared" si="5"/>
        <v>2035</v>
      </c>
      <c r="P187" s="414" t="s">
        <v>117</v>
      </c>
      <c r="Q187" s="414" t="s">
        <v>117</v>
      </c>
      <c r="R187" s="414" t="s">
        <v>117</v>
      </c>
      <c r="S187" s="414" t="s">
        <v>117</v>
      </c>
      <c r="T187" s="414" t="s">
        <v>117</v>
      </c>
      <c r="U187" s="414" t="s">
        <v>117</v>
      </c>
      <c r="V187" s="414" t="s">
        <v>117</v>
      </c>
    </row>
    <row r="188" spans="14:22" x14ac:dyDescent="0.25">
      <c r="N188" s="412">
        <v>49583</v>
      </c>
      <c r="O188" s="413">
        <f t="shared" si="5"/>
        <v>2035</v>
      </c>
      <c r="P188" s="414" t="s">
        <v>117</v>
      </c>
      <c r="Q188" s="414" t="s">
        <v>117</v>
      </c>
      <c r="R188" s="414" t="s">
        <v>117</v>
      </c>
      <c r="S188" s="414" t="s">
        <v>117</v>
      </c>
      <c r="T188" s="414" t="s">
        <v>117</v>
      </c>
      <c r="U188" s="414" t="s">
        <v>117</v>
      </c>
      <c r="V188" s="414" t="s">
        <v>117</v>
      </c>
    </row>
    <row r="189" spans="14:22" x14ac:dyDescent="0.25">
      <c r="N189" s="412">
        <v>49614</v>
      </c>
      <c r="O189" s="413">
        <f t="shared" si="5"/>
        <v>2035</v>
      </c>
      <c r="P189" s="414" t="s">
        <v>117</v>
      </c>
      <c r="Q189" s="414" t="s">
        <v>117</v>
      </c>
      <c r="R189" s="414" t="s">
        <v>117</v>
      </c>
      <c r="S189" s="414" t="s">
        <v>117</v>
      </c>
      <c r="T189" s="414" t="s">
        <v>117</v>
      </c>
      <c r="U189" s="414" t="s">
        <v>117</v>
      </c>
      <c r="V189" s="414" t="s">
        <v>117</v>
      </c>
    </row>
    <row r="190" spans="14:22" x14ac:dyDescent="0.25">
      <c r="N190" s="412">
        <v>49644</v>
      </c>
      <c r="O190" s="413">
        <f t="shared" si="5"/>
        <v>2035</v>
      </c>
      <c r="P190" s="414" t="s">
        <v>117</v>
      </c>
      <c r="Q190" s="414" t="s">
        <v>117</v>
      </c>
      <c r="R190" s="414" t="s">
        <v>117</v>
      </c>
      <c r="S190" s="414" t="s">
        <v>117</v>
      </c>
      <c r="T190" s="414" t="s">
        <v>117</v>
      </c>
      <c r="U190" s="414" t="s">
        <v>117</v>
      </c>
      <c r="V190" s="414" t="s">
        <v>117</v>
      </c>
    </row>
    <row r="191" spans="14:22" x14ac:dyDescent="0.25">
      <c r="N191" s="412">
        <v>49675</v>
      </c>
      <c r="O191" s="413">
        <f t="shared" si="5"/>
        <v>2036</v>
      </c>
      <c r="P191" s="414">
        <v>4.1643835616438354</v>
      </c>
      <c r="Q191" s="414">
        <v>3.1945205479452055</v>
      </c>
      <c r="R191" s="414">
        <v>8.2191780821917817</v>
      </c>
      <c r="S191" s="414">
        <v>2.7397260273972601</v>
      </c>
      <c r="T191" s="414">
        <v>3.2876712328767121</v>
      </c>
      <c r="U191" s="414">
        <v>21.917808219178081</v>
      </c>
      <c r="V191" s="414">
        <v>1.3698630136986301</v>
      </c>
    </row>
    <row r="192" spans="14:22" x14ac:dyDescent="0.25">
      <c r="N192" s="412">
        <v>49706</v>
      </c>
      <c r="O192" s="413">
        <f t="shared" si="5"/>
        <v>2036</v>
      </c>
      <c r="P192" s="414" t="s">
        <v>117</v>
      </c>
      <c r="Q192" s="414" t="s">
        <v>117</v>
      </c>
      <c r="R192" s="414" t="s">
        <v>117</v>
      </c>
      <c r="S192" s="414" t="s">
        <v>117</v>
      </c>
      <c r="T192" s="414" t="s">
        <v>117</v>
      </c>
      <c r="U192" s="414" t="s">
        <v>117</v>
      </c>
      <c r="V192" s="414" t="s">
        <v>117</v>
      </c>
    </row>
    <row r="193" spans="14:22" x14ac:dyDescent="0.25">
      <c r="N193" s="412">
        <v>49735</v>
      </c>
      <c r="O193" s="413">
        <f t="shared" si="5"/>
        <v>2036</v>
      </c>
      <c r="P193" s="414" t="s">
        <v>117</v>
      </c>
      <c r="Q193" s="414" t="s">
        <v>117</v>
      </c>
      <c r="R193" s="414" t="s">
        <v>117</v>
      </c>
      <c r="S193" s="414" t="s">
        <v>117</v>
      </c>
      <c r="T193" s="414" t="s">
        <v>117</v>
      </c>
      <c r="U193" s="414" t="s">
        <v>117</v>
      </c>
      <c r="V193" s="414" t="s">
        <v>117</v>
      </c>
    </row>
    <row r="194" spans="14:22" x14ac:dyDescent="0.25">
      <c r="N194" s="412">
        <v>49766</v>
      </c>
      <c r="O194" s="413">
        <f t="shared" si="5"/>
        <v>2036</v>
      </c>
      <c r="P194" s="414" t="s">
        <v>117</v>
      </c>
      <c r="Q194" s="414" t="s">
        <v>117</v>
      </c>
      <c r="R194" s="414" t="s">
        <v>117</v>
      </c>
      <c r="S194" s="414" t="s">
        <v>117</v>
      </c>
      <c r="T194" s="414" t="s">
        <v>117</v>
      </c>
      <c r="U194" s="414" t="s">
        <v>117</v>
      </c>
      <c r="V194" s="414" t="s">
        <v>117</v>
      </c>
    </row>
    <row r="195" spans="14:22" x14ac:dyDescent="0.25">
      <c r="N195" s="412">
        <v>49796</v>
      </c>
      <c r="O195" s="413">
        <f t="shared" si="5"/>
        <v>2036</v>
      </c>
      <c r="P195" s="414" t="s">
        <v>117</v>
      </c>
      <c r="Q195" s="414" t="s">
        <v>117</v>
      </c>
      <c r="R195" s="414" t="s">
        <v>117</v>
      </c>
      <c r="S195" s="414" t="s">
        <v>117</v>
      </c>
      <c r="T195" s="414" t="s">
        <v>117</v>
      </c>
      <c r="U195" s="414" t="s">
        <v>117</v>
      </c>
      <c r="V195" s="414" t="s">
        <v>117</v>
      </c>
    </row>
    <row r="196" spans="14:22" x14ac:dyDescent="0.25">
      <c r="N196" s="412">
        <v>49827</v>
      </c>
      <c r="O196" s="413">
        <f t="shared" si="5"/>
        <v>2036</v>
      </c>
      <c r="P196" s="414" t="s">
        <v>117</v>
      </c>
      <c r="Q196" s="414" t="s">
        <v>117</v>
      </c>
      <c r="R196" s="414" t="s">
        <v>117</v>
      </c>
      <c r="S196" s="414" t="s">
        <v>117</v>
      </c>
      <c r="T196" s="414" t="s">
        <v>117</v>
      </c>
      <c r="U196" s="414" t="s">
        <v>117</v>
      </c>
      <c r="V196" s="414" t="s">
        <v>117</v>
      </c>
    </row>
    <row r="197" spans="14:22" x14ac:dyDescent="0.25">
      <c r="N197" s="412">
        <v>49857</v>
      </c>
      <c r="O197" s="413">
        <f t="shared" si="5"/>
        <v>2036</v>
      </c>
      <c r="P197" s="414" t="s">
        <v>117</v>
      </c>
      <c r="Q197" s="414" t="s">
        <v>117</v>
      </c>
      <c r="R197" s="414" t="s">
        <v>117</v>
      </c>
      <c r="S197" s="414" t="s">
        <v>117</v>
      </c>
      <c r="T197" s="414" t="s">
        <v>117</v>
      </c>
      <c r="U197" s="414" t="s">
        <v>117</v>
      </c>
      <c r="V197" s="414" t="s">
        <v>117</v>
      </c>
    </row>
    <row r="198" spans="14:22" x14ac:dyDescent="0.25">
      <c r="N198" s="412">
        <v>49888</v>
      </c>
      <c r="O198" s="413">
        <f t="shared" si="5"/>
        <v>2036</v>
      </c>
      <c r="P198" s="414" t="s">
        <v>117</v>
      </c>
      <c r="Q198" s="414" t="s">
        <v>117</v>
      </c>
      <c r="R198" s="414" t="s">
        <v>117</v>
      </c>
      <c r="S198" s="414" t="s">
        <v>117</v>
      </c>
      <c r="T198" s="414" t="s">
        <v>117</v>
      </c>
      <c r="U198" s="414" t="s">
        <v>117</v>
      </c>
      <c r="V198" s="414" t="s">
        <v>117</v>
      </c>
    </row>
    <row r="199" spans="14:22" x14ac:dyDescent="0.25">
      <c r="N199" s="412">
        <v>49919</v>
      </c>
      <c r="O199" s="413">
        <f t="shared" si="5"/>
        <v>2036</v>
      </c>
      <c r="P199" s="414" t="s">
        <v>117</v>
      </c>
      <c r="Q199" s="414" t="s">
        <v>117</v>
      </c>
      <c r="R199" s="414" t="s">
        <v>117</v>
      </c>
      <c r="S199" s="414" t="s">
        <v>117</v>
      </c>
      <c r="T199" s="414" t="s">
        <v>117</v>
      </c>
      <c r="U199" s="414" t="s">
        <v>117</v>
      </c>
      <c r="V199" s="414" t="s">
        <v>117</v>
      </c>
    </row>
    <row r="200" spans="14:22" x14ac:dyDescent="0.25">
      <c r="N200" s="412">
        <v>49949</v>
      </c>
      <c r="O200" s="413">
        <f t="shared" si="5"/>
        <v>2036</v>
      </c>
      <c r="P200" s="414" t="s">
        <v>117</v>
      </c>
      <c r="Q200" s="414" t="s">
        <v>117</v>
      </c>
      <c r="R200" s="414" t="s">
        <v>117</v>
      </c>
      <c r="S200" s="414" t="s">
        <v>117</v>
      </c>
      <c r="T200" s="414" t="s">
        <v>117</v>
      </c>
      <c r="U200" s="414" t="s">
        <v>117</v>
      </c>
      <c r="V200" s="414" t="s">
        <v>117</v>
      </c>
    </row>
    <row r="201" spans="14:22" x14ac:dyDescent="0.25">
      <c r="N201" s="412">
        <v>49980</v>
      </c>
      <c r="O201" s="413">
        <f t="shared" si="5"/>
        <v>2036</v>
      </c>
      <c r="P201" s="414" t="s">
        <v>117</v>
      </c>
      <c r="Q201" s="414" t="s">
        <v>117</v>
      </c>
      <c r="R201" s="414" t="s">
        <v>117</v>
      </c>
      <c r="S201" s="414" t="s">
        <v>117</v>
      </c>
      <c r="T201" s="414" t="s">
        <v>117</v>
      </c>
      <c r="U201" s="414" t="s">
        <v>117</v>
      </c>
      <c r="V201" s="414" t="s">
        <v>117</v>
      </c>
    </row>
    <row r="202" spans="14:22" x14ac:dyDescent="0.25">
      <c r="N202" s="412">
        <v>50010</v>
      </c>
      <c r="O202" s="413">
        <f t="shared" si="5"/>
        <v>2036</v>
      </c>
      <c r="P202" s="414" t="s">
        <v>117</v>
      </c>
      <c r="Q202" s="414" t="s">
        <v>117</v>
      </c>
      <c r="R202" s="414" t="s">
        <v>117</v>
      </c>
      <c r="S202" s="414" t="s">
        <v>117</v>
      </c>
      <c r="T202" s="414" t="s">
        <v>117</v>
      </c>
      <c r="U202" s="414" t="s">
        <v>117</v>
      </c>
      <c r="V202" s="414" t="s">
        <v>117</v>
      </c>
    </row>
    <row r="203" spans="14:22" x14ac:dyDescent="0.25">
      <c r="N203" s="412">
        <v>50041</v>
      </c>
      <c r="O203" s="413">
        <f t="shared" si="5"/>
        <v>2037</v>
      </c>
      <c r="P203" s="414">
        <v>3.945205479452055</v>
      </c>
      <c r="Q203" s="414">
        <v>3.2657534246575342</v>
      </c>
      <c r="R203" s="414">
        <v>8.2191780821917817</v>
      </c>
      <c r="S203" s="414">
        <v>2.7397260273972601</v>
      </c>
      <c r="T203" s="414">
        <v>3.5616438356164384</v>
      </c>
      <c r="U203" s="414">
        <v>21.917808219178081</v>
      </c>
      <c r="V203" s="414">
        <v>1.6438356164383561</v>
      </c>
    </row>
    <row r="204" spans="14:22" x14ac:dyDescent="0.25">
      <c r="N204" s="412">
        <v>50072</v>
      </c>
      <c r="O204" s="413">
        <f t="shared" si="5"/>
        <v>2037</v>
      </c>
      <c r="P204" s="414" t="s">
        <v>117</v>
      </c>
      <c r="Q204" s="414" t="s">
        <v>117</v>
      </c>
      <c r="R204" s="414" t="s">
        <v>117</v>
      </c>
      <c r="S204" s="414" t="s">
        <v>117</v>
      </c>
      <c r="T204" s="414" t="s">
        <v>117</v>
      </c>
      <c r="U204" s="414" t="s">
        <v>117</v>
      </c>
      <c r="V204" s="414" t="s">
        <v>117</v>
      </c>
    </row>
    <row r="205" spans="14:22" x14ac:dyDescent="0.25">
      <c r="N205" s="412">
        <v>50100</v>
      </c>
      <c r="O205" s="413">
        <f t="shared" si="5"/>
        <v>2037</v>
      </c>
      <c r="P205" s="414" t="s">
        <v>117</v>
      </c>
      <c r="Q205" s="414" t="s">
        <v>117</v>
      </c>
      <c r="R205" s="414" t="s">
        <v>117</v>
      </c>
      <c r="S205" s="414" t="s">
        <v>117</v>
      </c>
      <c r="T205" s="414" t="s">
        <v>117</v>
      </c>
      <c r="U205" s="414" t="s">
        <v>117</v>
      </c>
      <c r="V205" s="414" t="s">
        <v>117</v>
      </c>
    </row>
    <row r="206" spans="14:22" x14ac:dyDescent="0.25">
      <c r="N206" s="412">
        <v>50131</v>
      </c>
      <c r="O206" s="413">
        <f t="shared" si="5"/>
        <v>2037</v>
      </c>
      <c r="P206" s="414" t="s">
        <v>117</v>
      </c>
      <c r="Q206" s="414" t="s">
        <v>117</v>
      </c>
      <c r="R206" s="414" t="s">
        <v>117</v>
      </c>
      <c r="S206" s="414" t="s">
        <v>117</v>
      </c>
      <c r="T206" s="414" t="s">
        <v>117</v>
      </c>
      <c r="U206" s="414" t="s">
        <v>117</v>
      </c>
      <c r="V206" s="414" t="s">
        <v>117</v>
      </c>
    </row>
    <row r="207" spans="14:22" x14ac:dyDescent="0.25">
      <c r="N207" s="412">
        <v>50161</v>
      </c>
      <c r="O207" s="413">
        <f t="shared" si="5"/>
        <v>2037</v>
      </c>
      <c r="P207" s="414" t="s">
        <v>117</v>
      </c>
      <c r="Q207" s="414" t="s">
        <v>117</v>
      </c>
      <c r="R207" s="414" t="s">
        <v>117</v>
      </c>
      <c r="S207" s="414" t="s">
        <v>117</v>
      </c>
      <c r="T207" s="414" t="s">
        <v>117</v>
      </c>
      <c r="U207" s="414" t="s">
        <v>117</v>
      </c>
      <c r="V207" s="414" t="s">
        <v>117</v>
      </c>
    </row>
    <row r="208" spans="14:22" x14ac:dyDescent="0.25">
      <c r="N208" s="412">
        <v>50192</v>
      </c>
      <c r="O208" s="413">
        <f t="shared" si="5"/>
        <v>2037</v>
      </c>
      <c r="P208" s="414" t="s">
        <v>117</v>
      </c>
      <c r="Q208" s="414" t="s">
        <v>117</v>
      </c>
      <c r="R208" s="414" t="s">
        <v>117</v>
      </c>
      <c r="S208" s="414" t="s">
        <v>117</v>
      </c>
      <c r="T208" s="414" t="s">
        <v>117</v>
      </c>
      <c r="U208" s="414" t="s">
        <v>117</v>
      </c>
      <c r="V208" s="414" t="s">
        <v>117</v>
      </c>
    </row>
    <row r="209" spans="14:22" x14ac:dyDescent="0.25">
      <c r="N209" s="412">
        <v>50222</v>
      </c>
      <c r="O209" s="413">
        <f t="shared" si="5"/>
        <v>2037</v>
      </c>
      <c r="P209" s="414" t="s">
        <v>117</v>
      </c>
      <c r="Q209" s="414" t="s">
        <v>117</v>
      </c>
      <c r="R209" s="414" t="s">
        <v>117</v>
      </c>
      <c r="S209" s="414" t="s">
        <v>117</v>
      </c>
      <c r="T209" s="414" t="s">
        <v>117</v>
      </c>
      <c r="U209" s="414" t="s">
        <v>117</v>
      </c>
      <c r="V209" s="414" t="s">
        <v>117</v>
      </c>
    </row>
    <row r="210" spans="14:22" x14ac:dyDescent="0.25">
      <c r="N210" s="412">
        <v>50253</v>
      </c>
      <c r="O210" s="413">
        <f t="shared" si="5"/>
        <v>2037</v>
      </c>
      <c r="P210" s="414" t="s">
        <v>117</v>
      </c>
      <c r="Q210" s="414" t="s">
        <v>117</v>
      </c>
      <c r="R210" s="414" t="s">
        <v>117</v>
      </c>
      <c r="S210" s="414" t="s">
        <v>117</v>
      </c>
      <c r="T210" s="414" t="s">
        <v>117</v>
      </c>
      <c r="U210" s="414" t="s">
        <v>117</v>
      </c>
      <c r="V210" s="414" t="s">
        <v>117</v>
      </c>
    </row>
    <row r="211" spans="14:22" x14ac:dyDescent="0.25">
      <c r="N211" s="412">
        <v>50284</v>
      </c>
      <c r="O211" s="413">
        <f t="shared" si="5"/>
        <v>2037</v>
      </c>
      <c r="P211" s="414" t="s">
        <v>117</v>
      </c>
      <c r="Q211" s="414" t="s">
        <v>117</v>
      </c>
      <c r="R211" s="414" t="s">
        <v>117</v>
      </c>
      <c r="S211" s="414" t="s">
        <v>117</v>
      </c>
      <c r="T211" s="414" t="s">
        <v>117</v>
      </c>
      <c r="U211" s="414" t="s">
        <v>117</v>
      </c>
      <c r="V211" s="414" t="s">
        <v>117</v>
      </c>
    </row>
    <row r="212" spans="14:22" x14ac:dyDescent="0.25">
      <c r="N212" s="412">
        <v>50314</v>
      </c>
      <c r="O212" s="413">
        <f t="shared" si="5"/>
        <v>2037</v>
      </c>
      <c r="P212" s="414" t="s">
        <v>117</v>
      </c>
      <c r="Q212" s="414" t="s">
        <v>117</v>
      </c>
      <c r="R212" s="414" t="s">
        <v>117</v>
      </c>
      <c r="S212" s="414" t="s">
        <v>117</v>
      </c>
      <c r="T212" s="414" t="s">
        <v>117</v>
      </c>
      <c r="U212" s="414" t="s">
        <v>117</v>
      </c>
      <c r="V212" s="414" t="s">
        <v>117</v>
      </c>
    </row>
    <row r="213" spans="14:22" x14ac:dyDescent="0.25">
      <c r="N213" s="412">
        <v>50345</v>
      </c>
      <c r="O213" s="413">
        <f t="shared" si="5"/>
        <v>2037</v>
      </c>
      <c r="P213" s="414" t="s">
        <v>117</v>
      </c>
      <c r="Q213" s="414" t="s">
        <v>117</v>
      </c>
      <c r="R213" s="414" t="s">
        <v>117</v>
      </c>
      <c r="S213" s="414" t="s">
        <v>117</v>
      </c>
      <c r="T213" s="414" t="s">
        <v>117</v>
      </c>
      <c r="U213" s="414" t="s">
        <v>117</v>
      </c>
      <c r="V213" s="414" t="s">
        <v>117</v>
      </c>
    </row>
    <row r="214" spans="14:22" x14ac:dyDescent="0.25">
      <c r="N214" s="412">
        <v>50375</v>
      </c>
      <c r="O214" s="413">
        <f t="shared" si="5"/>
        <v>2037</v>
      </c>
      <c r="P214" s="414" t="s">
        <v>117</v>
      </c>
      <c r="Q214" s="414" t="s">
        <v>117</v>
      </c>
      <c r="R214" s="414" t="s">
        <v>117</v>
      </c>
      <c r="S214" s="414" t="s">
        <v>117</v>
      </c>
      <c r="T214" s="414" t="s">
        <v>117</v>
      </c>
      <c r="U214" s="414" t="s">
        <v>117</v>
      </c>
      <c r="V214" s="414" t="s">
        <v>117</v>
      </c>
    </row>
    <row r="215" spans="14:22" x14ac:dyDescent="0.25">
      <c r="N215" s="412">
        <v>50406</v>
      </c>
      <c r="O215" s="413">
        <f t="shared" si="5"/>
        <v>2038</v>
      </c>
      <c r="P215" s="414">
        <v>3.7534246575342469</v>
      </c>
      <c r="Q215" s="414">
        <v>3.3369863013698633</v>
      </c>
      <c r="R215" s="414">
        <v>8.2191780821917817</v>
      </c>
      <c r="S215" s="414">
        <v>2.7397260273972601</v>
      </c>
      <c r="T215" s="414">
        <v>3.5616438356164384</v>
      </c>
      <c r="U215" s="414">
        <v>21.917808219178081</v>
      </c>
      <c r="V215" s="414">
        <v>1.6438356164383561</v>
      </c>
    </row>
    <row r="216" spans="14:22" x14ac:dyDescent="0.25">
      <c r="N216" s="412">
        <v>50437</v>
      </c>
      <c r="O216" s="413">
        <f t="shared" si="5"/>
        <v>2038</v>
      </c>
      <c r="P216" s="414" t="s">
        <v>117</v>
      </c>
      <c r="Q216" s="414" t="s">
        <v>117</v>
      </c>
      <c r="R216" s="414" t="s">
        <v>117</v>
      </c>
      <c r="S216" s="414" t="s">
        <v>117</v>
      </c>
      <c r="T216" s="414" t="s">
        <v>117</v>
      </c>
      <c r="U216" s="414" t="s">
        <v>117</v>
      </c>
      <c r="V216" s="414" t="s">
        <v>117</v>
      </c>
    </row>
    <row r="217" spans="14:22" x14ac:dyDescent="0.25">
      <c r="N217" s="412">
        <v>50465</v>
      </c>
      <c r="O217" s="413">
        <f t="shared" si="5"/>
        <v>2038</v>
      </c>
      <c r="P217" s="414" t="s">
        <v>117</v>
      </c>
      <c r="Q217" s="414" t="s">
        <v>117</v>
      </c>
      <c r="R217" s="414" t="s">
        <v>117</v>
      </c>
      <c r="S217" s="414" t="s">
        <v>117</v>
      </c>
      <c r="T217" s="414" t="s">
        <v>117</v>
      </c>
      <c r="U217" s="414" t="s">
        <v>117</v>
      </c>
      <c r="V217" s="414" t="s">
        <v>117</v>
      </c>
    </row>
    <row r="218" spans="14:22" x14ac:dyDescent="0.25">
      <c r="N218" s="412">
        <v>50496</v>
      </c>
      <c r="O218" s="413">
        <f t="shared" si="5"/>
        <v>2038</v>
      </c>
      <c r="P218" s="414" t="s">
        <v>117</v>
      </c>
      <c r="Q218" s="414" t="s">
        <v>117</v>
      </c>
      <c r="R218" s="414" t="s">
        <v>117</v>
      </c>
      <c r="S218" s="414" t="s">
        <v>117</v>
      </c>
      <c r="T218" s="414" t="s">
        <v>117</v>
      </c>
      <c r="U218" s="414" t="s">
        <v>117</v>
      </c>
      <c r="V218" s="414" t="s">
        <v>117</v>
      </c>
    </row>
    <row r="219" spans="14:22" x14ac:dyDescent="0.25">
      <c r="N219" s="412">
        <v>50526</v>
      </c>
      <c r="O219" s="413">
        <f t="shared" si="5"/>
        <v>2038</v>
      </c>
      <c r="P219" s="414" t="s">
        <v>117</v>
      </c>
      <c r="Q219" s="414" t="s">
        <v>117</v>
      </c>
      <c r="R219" s="414" t="s">
        <v>117</v>
      </c>
      <c r="S219" s="414" t="s">
        <v>117</v>
      </c>
      <c r="T219" s="414" t="s">
        <v>117</v>
      </c>
      <c r="U219" s="414" t="s">
        <v>117</v>
      </c>
      <c r="V219" s="414" t="s">
        <v>117</v>
      </c>
    </row>
    <row r="220" spans="14:22" x14ac:dyDescent="0.25">
      <c r="N220" s="412">
        <v>50557</v>
      </c>
      <c r="O220" s="413">
        <f t="shared" si="5"/>
        <v>2038</v>
      </c>
      <c r="P220" s="414" t="s">
        <v>117</v>
      </c>
      <c r="Q220" s="414" t="s">
        <v>117</v>
      </c>
      <c r="R220" s="414" t="s">
        <v>117</v>
      </c>
      <c r="S220" s="414" t="s">
        <v>117</v>
      </c>
      <c r="T220" s="414" t="s">
        <v>117</v>
      </c>
      <c r="U220" s="414" t="s">
        <v>117</v>
      </c>
      <c r="V220" s="414" t="s">
        <v>117</v>
      </c>
    </row>
    <row r="221" spans="14:22" x14ac:dyDescent="0.25">
      <c r="N221" s="412">
        <v>50587</v>
      </c>
      <c r="O221" s="413">
        <f t="shared" si="5"/>
        <v>2038</v>
      </c>
      <c r="P221" s="414" t="s">
        <v>117</v>
      </c>
      <c r="Q221" s="414" t="s">
        <v>117</v>
      </c>
      <c r="R221" s="414" t="s">
        <v>117</v>
      </c>
      <c r="S221" s="414" t="s">
        <v>117</v>
      </c>
      <c r="T221" s="414" t="s">
        <v>117</v>
      </c>
      <c r="U221" s="414" t="s">
        <v>117</v>
      </c>
      <c r="V221" s="414" t="s">
        <v>117</v>
      </c>
    </row>
    <row r="222" spans="14:22" x14ac:dyDescent="0.25">
      <c r="N222" s="412">
        <v>50618</v>
      </c>
      <c r="O222" s="413">
        <f t="shared" si="5"/>
        <v>2038</v>
      </c>
      <c r="P222" s="414" t="s">
        <v>117</v>
      </c>
      <c r="Q222" s="414" t="s">
        <v>117</v>
      </c>
      <c r="R222" s="414" t="s">
        <v>117</v>
      </c>
      <c r="S222" s="414" t="s">
        <v>117</v>
      </c>
      <c r="T222" s="414" t="s">
        <v>117</v>
      </c>
      <c r="U222" s="414" t="s">
        <v>117</v>
      </c>
      <c r="V222" s="414" t="s">
        <v>117</v>
      </c>
    </row>
    <row r="223" spans="14:22" x14ac:dyDescent="0.25">
      <c r="N223" s="412">
        <v>50649</v>
      </c>
      <c r="O223" s="413">
        <f t="shared" si="5"/>
        <v>2038</v>
      </c>
      <c r="P223" s="414" t="s">
        <v>117</v>
      </c>
      <c r="Q223" s="414" t="s">
        <v>117</v>
      </c>
      <c r="R223" s="414" t="s">
        <v>117</v>
      </c>
      <c r="S223" s="414" t="s">
        <v>117</v>
      </c>
      <c r="T223" s="414" t="s">
        <v>117</v>
      </c>
      <c r="U223" s="414" t="s">
        <v>117</v>
      </c>
      <c r="V223" s="414" t="s">
        <v>117</v>
      </c>
    </row>
    <row r="224" spans="14:22" x14ac:dyDescent="0.25">
      <c r="N224" s="412">
        <v>50679</v>
      </c>
      <c r="O224" s="413">
        <f t="shared" si="5"/>
        <v>2038</v>
      </c>
      <c r="P224" s="414" t="s">
        <v>117</v>
      </c>
      <c r="Q224" s="414" t="s">
        <v>117</v>
      </c>
      <c r="R224" s="414" t="s">
        <v>117</v>
      </c>
      <c r="S224" s="414" t="s">
        <v>117</v>
      </c>
      <c r="T224" s="414" t="s">
        <v>117</v>
      </c>
      <c r="U224" s="414" t="s">
        <v>117</v>
      </c>
      <c r="V224" s="414" t="s">
        <v>117</v>
      </c>
    </row>
    <row r="225" spans="14:22" x14ac:dyDescent="0.25">
      <c r="N225" s="412">
        <v>50710</v>
      </c>
      <c r="O225" s="413">
        <f t="shared" si="5"/>
        <v>2038</v>
      </c>
      <c r="P225" s="414" t="s">
        <v>117</v>
      </c>
      <c r="Q225" s="414" t="s">
        <v>117</v>
      </c>
      <c r="R225" s="414" t="s">
        <v>117</v>
      </c>
      <c r="S225" s="414" t="s">
        <v>117</v>
      </c>
      <c r="T225" s="414" t="s">
        <v>117</v>
      </c>
      <c r="U225" s="414" t="s">
        <v>117</v>
      </c>
      <c r="V225" s="414" t="s">
        <v>117</v>
      </c>
    </row>
    <row r="226" spans="14:22" x14ac:dyDescent="0.25">
      <c r="N226" s="412">
        <v>50740</v>
      </c>
      <c r="O226" s="413">
        <f t="shared" si="5"/>
        <v>2038</v>
      </c>
      <c r="P226" s="414" t="s">
        <v>117</v>
      </c>
      <c r="Q226" s="414" t="s">
        <v>117</v>
      </c>
      <c r="R226" s="414" t="s">
        <v>117</v>
      </c>
      <c r="S226" s="414" t="s">
        <v>117</v>
      </c>
      <c r="T226" s="414" t="s">
        <v>117</v>
      </c>
      <c r="U226" s="414" t="s">
        <v>117</v>
      </c>
      <c r="V226" s="414" t="s">
        <v>117</v>
      </c>
    </row>
    <row r="227" spans="14:22" x14ac:dyDescent="0.25">
      <c r="N227" s="412">
        <v>50771</v>
      </c>
      <c r="O227" s="413">
        <f t="shared" si="5"/>
        <v>2039</v>
      </c>
      <c r="P227" s="414">
        <v>3.5616438356164384</v>
      </c>
      <c r="Q227" s="414">
        <v>3.4109589041095894</v>
      </c>
      <c r="R227" s="414">
        <v>8.2191780821917817</v>
      </c>
      <c r="S227" s="414">
        <v>2.7397260273972601</v>
      </c>
      <c r="T227" s="414">
        <v>4.1095890410958908</v>
      </c>
      <c r="U227" s="414">
        <v>21.917808219178081</v>
      </c>
      <c r="V227" s="414">
        <v>1.6438356164383561</v>
      </c>
    </row>
    <row r="228" spans="14:22" x14ac:dyDescent="0.25">
      <c r="N228" s="412">
        <v>50802</v>
      </c>
      <c r="O228" s="413">
        <f t="shared" si="5"/>
        <v>2039</v>
      </c>
      <c r="P228" s="414" t="s">
        <v>117</v>
      </c>
      <c r="Q228" s="414" t="s">
        <v>117</v>
      </c>
      <c r="R228" s="414" t="s">
        <v>117</v>
      </c>
      <c r="S228" s="414" t="s">
        <v>117</v>
      </c>
      <c r="T228" s="414" t="s">
        <v>117</v>
      </c>
      <c r="U228" s="414" t="s">
        <v>117</v>
      </c>
      <c r="V228" s="414" t="s">
        <v>117</v>
      </c>
    </row>
    <row r="229" spans="14:22" x14ac:dyDescent="0.25">
      <c r="N229" s="412">
        <v>50830</v>
      </c>
      <c r="O229" s="413">
        <f t="shared" si="5"/>
        <v>2039</v>
      </c>
      <c r="P229" s="414" t="s">
        <v>117</v>
      </c>
      <c r="Q229" s="414" t="s">
        <v>117</v>
      </c>
      <c r="R229" s="414" t="s">
        <v>117</v>
      </c>
      <c r="S229" s="414" t="s">
        <v>117</v>
      </c>
      <c r="T229" s="414" t="s">
        <v>117</v>
      </c>
      <c r="U229" s="414" t="s">
        <v>117</v>
      </c>
      <c r="V229" s="414" t="s">
        <v>117</v>
      </c>
    </row>
    <row r="230" spans="14:22" x14ac:dyDescent="0.25">
      <c r="N230" s="412">
        <v>50861</v>
      </c>
      <c r="O230" s="413">
        <f t="shared" si="5"/>
        <v>2039</v>
      </c>
      <c r="P230" s="414" t="s">
        <v>117</v>
      </c>
      <c r="Q230" s="414" t="s">
        <v>117</v>
      </c>
      <c r="R230" s="414" t="s">
        <v>117</v>
      </c>
      <c r="S230" s="414" t="s">
        <v>117</v>
      </c>
      <c r="T230" s="414" t="s">
        <v>117</v>
      </c>
      <c r="U230" s="414" t="s">
        <v>117</v>
      </c>
      <c r="V230" s="414" t="s">
        <v>117</v>
      </c>
    </row>
    <row r="231" spans="14:22" x14ac:dyDescent="0.25">
      <c r="N231" s="412">
        <v>50891</v>
      </c>
      <c r="O231" s="413">
        <f t="shared" si="5"/>
        <v>2039</v>
      </c>
      <c r="P231" s="414" t="s">
        <v>117</v>
      </c>
      <c r="Q231" s="414" t="s">
        <v>117</v>
      </c>
      <c r="R231" s="414" t="s">
        <v>117</v>
      </c>
      <c r="S231" s="414" t="s">
        <v>117</v>
      </c>
      <c r="T231" s="414" t="s">
        <v>117</v>
      </c>
      <c r="U231" s="414" t="s">
        <v>117</v>
      </c>
      <c r="V231" s="414" t="s">
        <v>117</v>
      </c>
    </row>
    <row r="232" spans="14:22" x14ac:dyDescent="0.25">
      <c r="N232" s="412">
        <v>50922</v>
      </c>
      <c r="O232" s="413">
        <f t="shared" si="5"/>
        <v>2039</v>
      </c>
      <c r="P232" s="414" t="s">
        <v>117</v>
      </c>
      <c r="Q232" s="414" t="s">
        <v>117</v>
      </c>
      <c r="R232" s="414" t="s">
        <v>117</v>
      </c>
      <c r="S232" s="414" t="s">
        <v>117</v>
      </c>
      <c r="T232" s="414" t="s">
        <v>117</v>
      </c>
      <c r="U232" s="414" t="s">
        <v>117</v>
      </c>
      <c r="V232" s="414" t="s">
        <v>117</v>
      </c>
    </row>
    <row r="233" spans="14:22" x14ac:dyDescent="0.25">
      <c r="N233" s="412">
        <v>50952</v>
      </c>
      <c r="O233" s="413">
        <f t="shared" si="5"/>
        <v>2039</v>
      </c>
      <c r="P233" s="414" t="s">
        <v>117</v>
      </c>
      <c r="Q233" s="414" t="s">
        <v>117</v>
      </c>
      <c r="R233" s="414" t="s">
        <v>117</v>
      </c>
      <c r="S233" s="414" t="s">
        <v>117</v>
      </c>
      <c r="T233" s="414" t="s">
        <v>117</v>
      </c>
      <c r="U233" s="414" t="s">
        <v>117</v>
      </c>
      <c r="V233" s="414" t="s">
        <v>117</v>
      </c>
    </row>
    <row r="234" spans="14:22" x14ac:dyDescent="0.25">
      <c r="N234" s="412">
        <v>50983</v>
      </c>
      <c r="O234" s="413">
        <f t="shared" si="5"/>
        <v>2039</v>
      </c>
      <c r="P234" s="414" t="s">
        <v>117</v>
      </c>
      <c r="Q234" s="414" t="s">
        <v>117</v>
      </c>
      <c r="R234" s="414" t="s">
        <v>117</v>
      </c>
      <c r="S234" s="414" t="s">
        <v>117</v>
      </c>
      <c r="T234" s="414" t="s">
        <v>117</v>
      </c>
      <c r="U234" s="414" t="s">
        <v>117</v>
      </c>
      <c r="V234" s="414" t="s">
        <v>117</v>
      </c>
    </row>
    <row r="235" spans="14:22" x14ac:dyDescent="0.25">
      <c r="N235" s="412">
        <v>51014</v>
      </c>
      <c r="O235" s="413">
        <f t="shared" si="5"/>
        <v>2039</v>
      </c>
      <c r="P235" s="414" t="s">
        <v>117</v>
      </c>
      <c r="Q235" s="414" t="s">
        <v>117</v>
      </c>
      <c r="R235" s="414" t="s">
        <v>117</v>
      </c>
      <c r="S235" s="414" t="s">
        <v>117</v>
      </c>
      <c r="T235" s="414" t="s">
        <v>117</v>
      </c>
      <c r="U235" s="414" t="s">
        <v>117</v>
      </c>
      <c r="V235" s="414" t="s">
        <v>117</v>
      </c>
    </row>
    <row r="236" spans="14:22" x14ac:dyDescent="0.25">
      <c r="N236" s="412">
        <v>51044</v>
      </c>
      <c r="O236" s="413">
        <f t="shared" si="5"/>
        <v>2039</v>
      </c>
      <c r="P236" s="414" t="s">
        <v>117</v>
      </c>
      <c r="Q236" s="414" t="s">
        <v>117</v>
      </c>
      <c r="R236" s="414" t="s">
        <v>117</v>
      </c>
      <c r="S236" s="414" t="s">
        <v>117</v>
      </c>
      <c r="T236" s="414" t="s">
        <v>117</v>
      </c>
      <c r="U236" s="414" t="s">
        <v>117</v>
      </c>
      <c r="V236" s="414" t="s">
        <v>117</v>
      </c>
    </row>
    <row r="237" spans="14:22" x14ac:dyDescent="0.25">
      <c r="N237" s="412">
        <v>51075</v>
      </c>
      <c r="O237" s="413">
        <f t="shared" si="5"/>
        <v>2039</v>
      </c>
      <c r="P237" s="414" t="s">
        <v>117</v>
      </c>
      <c r="Q237" s="414" t="s">
        <v>117</v>
      </c>
      <c r="R237" s="414" t="s">
        <v>117</v>
      </c>
      <c r="S237" s="414" t="s">
        <v>117</v>
      </c>
      <c r="T237" s="414" t="s">
        <v>117</v>
      </c>
      <c r="U237" s="414" t="s">
        <v>117</v>
      </c>
      <c r="V237" s="414" t="s">
        <v>117</v>
      </c>
    </row>
    <row r="238" spans="14:22" x14ac:dyDescent="0.25">
      <c r="N238" s="412">
        <v>51105</v>
      </c>
      <c r="O238" s="413">
        <f t="shared" si="5"/>
        <v>2039</v>
      </c>
      <c r="P238" s="414" t="s">
        <v>117</v>
      </c>
      <c r="Q238" s="414" t="s">
        <v>117</v>
      </c>
      <c r="R238" s="414" t="s">
        <v>117</v>
      </c>
      <c r="S238" s="414" t="s">
        <v>117</v>
      </c>
      <c r="T238" s="414" t="s">
        <v>117</v>
      </c>
      <c r="U238" s="414" t="s">
        <v>117</v>
      </c>
      <c r="V238" s="414" t="s">
        <v>117</v>
      </c>
    </row>
    <row r="239" spans="14:22" x14ac:dyDescent="0.25">
      <c r="N239" s="412">
        <v>51136</v>
      </c>
      <c r="O239" s="413">
        <f t="shared" si="5"/>
        <v>2040</v>
      </c>
      <c r="P239" s="414">
        <v>3.3972602739726026</v>
      </c>
      <c r="Q239" s="414">
        <v>3.484931506849315</v>
      </c>
      <c r="R239" s="414">
        <v>8.2191780821917817</v>
      </c>
      <c r="S239" s="414">
        <v>2.7397260273972601</v>
      </c>
      <c r="T239" s="414">
        <v>4.1095890410958908</v>
      </c>
      <c r="U239" s="414">
        <v>21.917808219178081</v>
      </c>
      <c r="V239" s="414">
        <v>1.6438356164383561</v>
      </c>
    </row>
    <row r="240" spans="14:22" x14ac:dyDescent="0.25">
      <c r="N240" s="412">
        <v>51167</v>
      </c>
      <c r="O240" s="413">
        <f t="shared" ref="O240:O303" si="6">YEAR(N240)</f>
        <v>2040</v>
      </c>
      <c r="P240" s="414" t="s">
        <v>117</v>
      </c>
      <c r="Q240" s="414" t="s">
        <v>117</v>
      </c>
      <c r="R240" s="414" t="s">
        <v>117</v>
      </c>
      <c r="S240" s="414" t="s">
        <v>117</v>
      </c>
      <c r="T240" s="414" t="s">
        <v>117</v>
      </c>
      <c r="U240" s="414" t="s">
        <v>117</v>
      </c>
      <c r="V240" s="414" t="s">
        <v>117</v>
      </c>
    </row>
    <row r="241" spans="14:22" x14ac:dyDescent="0.25">
      <c r="N241" s="412">
        <v>51196</v>
      </c>
      <c r="O241" s="413">
        <f t="shared" si="6"/>
        <v>2040</v>
      </c>
      <c r="P241" s="414" t="s">
        <v>117</v>
      </c>
      <c r="Q241" s="414" t="s">
        <v>117</v>
      </c>
      <c r="R241" s="414" t="s">
        <v>117</v>
      </c>
      <c r="S241" s="414" t="s">
        <v>117</v>
      </c>
      <c r="T241" s="414" t="s">
        <v>117</v>
      </c>
      <c r="U241" s="414" t="s">
        <v>117</v>
      </c>
      <c r="V241" s="414" t="s">
        <v>117</v>
      </c>
    </row>
    <row r="242" spans="14:22" x14ac:dyDescent="0.25">
      <c r="N242" s="412">
        <v>51227</v>
      </c>
      <c r="O242" s="413">
        <f t="shared" si="6"/>
        <v>2040</v>
      </c>
      <c r="P242" s="414" t="s">
        <v>117</v>
      </c>
      <c r="Q242" s="414" t="s">
        <v>117</v>
      </c>
      <c r="R242" s="414" t="s">
        <v>117</v>
      </c>
      <c r="S242" s="414" t="s">
        <v>117</v>
      </c>
      <c r="T242" s="414" t="s">
        <v>117</v>
      </c>
      <c r="U242" s="414" t="s">
        <v>117</v>
      </c>
      <c r="V242" s="414" t="s">
        <v>117</v>
      </c>
    </row>
    <row r="243" spans="14:22" x14ac:dyDescent="0.25">
      <c r="N243" s="412">
        <v>51257</v>
      </c>
      <c r="O243" s="413">
        <f t="shared" si="6"/>
        <v>2040</v>
      </c>
      <c r="P243" s="414" t="s">
        <v>117</v>
      </c>
      <c r="Q243" s="414" t="s">
        <v>117</v>
      </c>
      <c r="R243" s="414" t="s">
        <v>117</v>
      </c>
      <c r="S243" s="414" t="s">
        <v>117</v>
      </c>
      <c r="T243" s="414" t="s">
        <v>117</v>
      </c>
      <c r="U243" s="414" t="s">
        <v>117</v>
      </c>
      <c r="V243" s="414" t="s">
        <v>117</v>
      </c>
    </row>
    <row r="244" spans="14:22" x14ac:dyDescent="0.25">
      <c r="N244" s="412">
        <v>51288</v>
      </c>
      <c r="O244" s="413">
        <f t="shared" si="6"/>
        <v>2040</v>
      </c>
      <c r="P244" s="414" t="s">
        <v>117</v>
      </c>
      <c r="Q244" s="414" t="s">
        <v>117</v>
      </c>
      <c r="R244" s="414" t="s">
        <v>117</v>
      </c>
      <c r="S244" s="414" t="s">
        <v>117</v>
      </c>
      <c r="T244" s="414" t="s">
        <v>117</v>
      </c>
      <c r="U244" s="414" t="s">
        <v>117</v>
      </c>
      <c r="V244" s="414" t="s">
        <v>117</v>
      </c>
    </row>
    <row r="245" spans="14:22" x14ac:dyDescent="0.25">
      <c r="N245" s="412">
        <v>51318</v>
      </c>
      <c r="O245" s="413">
        <f t="shared" si="6"/>
        <v>2040</v>
      </c>
      <c r="P245" s="414" t="s">
        <v>117</v>
      </c>
      <c r="Q245" s="414" t="s">
        <v>117</v>
      </c>
      <c r="R245" s="414" t="s">
        <v>117</v>
      </c>
      <c r="S245" s="414" t="s">
        <v>117</v>
      </c>
      <c r="T245" s="414" t="s">
        <v>117</v>
      </c>
      <c r="U245" s="414" t="s">
        <v>117</v>
      </c>
      <c r="V245" s="414" t="s">
        <v>117</v>
      </c>
    </row>
    <row r="246" spans="14:22" x14ac:dyDescent="0.25">
      <c r="N246" s="412">
        <v>51349</v>
      </c>
      <c r="O246" s="413">
        <f t="shared" si="6"/>
        <v>2040</v>
      </c>
      <c r="P246" s="414" t="s">
        <v>117</v>
      </c>
      <c r="Q246" s="414" t="s">
        <v>117</v>
      </c>
      <c r="R246" s="414" t="s">
        <v>117</v>
      </c>
      <c r="S246" s="414" t="s">
        <v>117</v>
      </c>
      <c r="T246" s="414" t="s">
        <v>117</v>
      </c>
      <c r="U246" s="414" t="s">
        <v>117</v>
      </c>
      <c r="V246" s="414" t="s">
        <v>117</v>
      </c>
    </row>
    <row r="247" spans="14:22" x14ac:dyDescent="0.25">
      <c r="N247" s="412">
        <v>51380</v>
      </c>
      <c r="O247" s="413">
        <f t="shared" si="6"/>
        <v>2040</v>
      </c>
      <c r="P247" s="414" t="s">
        <v>117</v>
      </c>
      <c r="Q247" s="414" t="s">
        <v>117</v>
      </c>
      <c r="R247" s="414" t="s">
        <v>117</v>
      </c>
      <c r="S247" s="414" t="s">
        <v>117</v>
      </c>
      <c r="T247" s="414" t="s">
        <v>117</v>
      </c>
      <c r="U247" s="414" t="s">
        <v>117</v>
      </c>
      <c r="V247" s="414" t="s">
        <v>117</v>
      </c>
    </row>
    <row r="248" spans="14:22" x14ac:dyDescent="0.25">
      <c r="N248" s="412">
        <v>51410</v>
      </c>
      <c r="O248" s="413">
        <f t="shared" si="6"/>
        <v>2040</v>
      </c>
      <c r="P248" s="414" t="s">
        <v>117</v>
      </c>
      <c r="Q248" s="414" t="s">
        <v>117</v>
      </c>
      <c r="R248" s="414" t="s">
        <v>117</v>
      </c>
      <c r="S248" s="414" t="s">
        <v>117</v>
      </c>
      <c r="T248" s="414" t="s">
        <v>117</v>
      </c>
      <c r="U248" s="414" t="s">
        <v>117</v>
      </c>
      <c r="V248" s="414" t="s">
        <v>117</v>
      </c>
    </row>
    <row r="249" spans="14:22" x14ac:dyDescent="0.25">
      <c r="N249" s="412">
        <v>51441</v>
      </c>
      <c r="O249" s="413">
        <f t="shared" si="6"/>
        <v>2040</v>
      </c>
      <c r="P249" s="414" t="s">
        <v>117</v>
      </c>
      <c r="Q249" s="414" t="s">
        <v>117</v>
      </c>
      <c r="R249" s="414" t="s">
        <v>117</v>
      </c>
      <c r="S249" s="414" t="s">
        <v>117</v>
      </c>
      <c r="T249" s="414" t="s">
        <v>117</v>
      </c>
      <c r="U249" s="414" t="s">
        <v>117</v>
      </c>
      <c r="V249" s="414" t="s">
        <v>117</v>
      </c>
    </row>
    <row r="250" spans="14:22" x14ac:dyDescent="0.25">
      <c r="N250" s="412">
        <v>51471</v>
      </c>
      <c r="O250" s="413">
        <f t="shared" si="6"/>
        <v>2040</v>
      </c>
      <c r="P250" s="414" t="s">
        <v>117</v>
      </c>
      <c r="Q250" s="414" t="s">
        <v>117</v>
      </c>
      <c r="R250" s="414" t="s">
        <v>117</v>
      </c>
      <c r="S250" s="414" t="s">
        <v>117</v>
      </c>
      <c r="T250" s="414" t="s">
        <v>117</v>
      </c>
      <c r="U250" s="414" t="s">
        <v>117</v>
      </c>
      <c r="V250" s="414" t="s">
        <v>117</v>
      </c>
    </row>
    <row r="251" spans="14:22" x14ac:dyDescent="0.25">
      <c r="N251" s="412">
        <v>51502</v>
      </c>
      <c r="O251" s="413">
        <f t="shared" si="6"/>
        <v>2041</v>
      </c>
      <c r="P251" s="414">
        <v>3.2328767123287672</v>
      </c>
      <c r="Q251" s="414">
        <v>3.5616438356164384</v>
      </c>
      <c r="R251" s="414">
        <v>8.2191780821917817</v>
      </c>
      <c r="S251" s="414">
        <v>2.7397260273972601</v>
      </c>
      <c r="T251" s="414">
        <v>4.3835616438356162</v>
      </c>
      <c r="U251" s="414">
        <v>21.917808219178081</v>
      </c>
      <c r="V251" s="414">
        <v>1.9178082191780821</v>
      </c>
    </row>
    <row r="252" spans="14:22" x14ac:dyDescent="0.25">
      <c r="N252" s="412">
        <v>51533</v>
      </c>
      <c r="O252" s="413">
        <f t="shared" si="6"/>
        <v>2041</v>
      </c>
      <c r="P252" s="414" t="s">
        <v>117</v>
      </c>
      <c r="Q252" s="414" t="s">
        <v>117</v>
      </c>
      <c r="R252" s="414" t="s">
        <v>117</v>
      </c>
      <c r="S252" s="414" t="s">
        <v>117</v>
      </c>
      <c r="T252" s="414" t="s">
        <v>117</v>
      </c>
      <c r="U252" s="414" t="s">
        <v>117</v>
      </c>
      <c r="V252" s="414" t="s">
        <v>117</v>
      </c>
    </row>
    <row r="253" spans="14:22" x14ac:dyDescent="0.25">
      <c r="N253" s="412">
        <v>51561</v>
      </c>
      <c r="O253" s="413">
        <f t="shared" si="6"/>
        <v>2041</v>
      </c>
      <c r="P253" s="414" t="s">
        <v>117</v>
      </c>
      <c r="Q253" s="414" t="s">
        <v>117</v>
      </c>
      <c r="R253" s="414" t="s">
        <v>117</v>
      </c>
      <c r="S253" s="414" t="s">
        <v>117</v>
      </c>
      <c r="T253" s="414" t="s">
        <v>117</v>
      </c>
      <c r="U253" s="414" t="s">
        <v>117</v>
      </c>
      <c r="V253" s="414" t="s">
        <v>117</v>
      </c>
    </row>
    <row r="254" spans="14:22" x14ac:dyDescent="0.25">
      <c r="N254" s="412">
        <v>51592</v>
      </c>
      <c r="O254" s="413">
        <f t="shared" si="6"/>
        <v>2041</v>
      </c>
      <c r="P254" s="414" t="s">
        <v>117</v>
      </c>
      <c r="Q254" s="414" t="s">
        <v>117</v>
      </c>
      <c r="R254" s="414" t="s">
        <v>117</v>
      </c>
      <c r="S254" s="414" t="s">
        <v>117</v>
      </c>
      <c r="T254" s="414" t="s">
        <v>117</v>
      </c>
      <c r="U254" s="414" t="s">
        <v>117</v>
      </c>
      <c r="V254" s="414" t="s">
        <v>117</v>
      </c>
    </row>
    <row r="255" spans="14:22" x14ac:dyDescent="0.25">
      <c r="N255" s="412">
        <v>51622</v>
      </c>
      <c r="O255" s="413">
        <f t="shared" si="6"/>
        <v>2041</v>
      </c>
      <c r="P255" s="414" t="s">
        <v>117</v>
      </c>
      <c r="Q255" s="414" t="s">
        <v>117</v>
      </c>
      <c r="R255" s="414" t="s">
        <v>117</v>
      </c>
      <c r="S255" s="414" t="s">
        <v>117</v>
      </c>
      <c r="T255" s="414" t="s">
        <v>117</v>
      </c>
      <c r="U255" s="414" t="s">
        <v>117</v>
      </c>
      <c r="V255" s="414" t="s">
        <v>117</v>
      </c>
    </row>
    <row r="256" spans="14:22" x14ac:dyDescent="0.25">
      <c r="N256" s="412">
        <v>51653</v>
      </c>
      <c r="O256" s="413">
        <f t="shared" si="6"/>
        <v>2041</v>
      </c>
      <c r="P256" s="414" t="s">
        <v>117</v>
      </c>
      <c r="Q256" s="414" t="s">
        <v>117</v>
      </c>
      <c r="R256" s="414" t="s">
        <v>117</v>
      </c>
      <c r="S256" s="414" t="s">
        <v>117</v>
      </c>
      <c r="T256" s="414" t="s">
        <v>117</v>
      </c>
      <c r="U256" s="414" t="s">
        <v>117</v>
      </c>
      <c r="V256" s="414" t="s">
        <v>117</v>
      </c>
    </row>
    <row r="257" spans="14:22" x14ac:dyDescent="0.25">
      <c r="N257" s="412">
        <v>51683</v>
      </c>
      <c r="O257" s="413">
        <f t="shared" si="6"/>
        <v>2041</v>
      </c>
      <c r="P257" s="414" t="s">
        <v>117</v>
      </c>
      <c r="Q257" s="414" t="s">
        <v>117</v>
      </c>
      <c r="R257" s="414" t="s">
        <v>117</v>
      </c>
      <c r="S257" s="414" t="s">
        <v>117</v>
      </c>
      <c r="T257" s="414" t="s">
        <v>117</v>
      </c>
      <c r="U257" s="414" t="s">
        <v>117</v>
      </c>
      <c r="V257" s="414" t="s">
        <v>117</v>
      </c>
    </row>
    <row r="258" spans="14:22" x14ac:dyDescent="0.25">
      <c r="N258" s="412">
        <v>51714</v>
      </c>
      <c r="O258" s="413">
        <f t="shared" si="6"/>
        <v>2041</v>
      </c>
      <c r="P258" s="414" t="s">
        <v>117</v>
      </c>
      <c r="Q258" s="414" t="s">
        <v>117</v>
      </c>
      <c r="R258" s="414" t="s">
        <v>117</v>
      </c>
      <c r="S258" s="414" t="s">
        <v>117</v>
      </c>
      <c r="T258" s="414" t="s">
        <v>117</v>
      </c>
      <c r="U258" s="414" t="s">
        <v>117</v>
      </c>
      <c r="V258" s="414" t="s">
        <v>117</v>
      </c>
    </row>
    <row r="259" spans="14:22" x14ac:dyDescent="0.25">
      <c r="N259" s="412">
        <v>51745</v>
      </c>
      <c r="O259" s="413">
        <f t="shared" si="6"/>
        <v>2041</v>
      </c>
      <c r="P259" s="414" t="s">
        <v>117</v>
      </c>
      <c r="Q259" s="414" t="s">
        <v>117</v>
      </c>
      <c r="R259" s="414" t="s">
        <v>117</v>
      </c>
      <c r="S259" s="414" t="s">
        <v>117</v>
      </c>
      <c r="T259" s="414" t="s">
        <v>117</v>
      </c>
      <c r="U259" s="414" t="s">
        <v>117</v>
      </c>
      <c r="V259" s="414" t="s">
        <v>117</v>
      </c>
    </row>
    <row r="260" spans="14:22" x14ac:dyDescent="0.25">
      <c r="N260" s="412">
        <v>51775</v>
      </c>
      <c r="O260" s="413">
        <f t="shared" si="6"/>
        <v>2041</v>
      </c>
      <c r="P260" s="414" t="s">
        <v>117</v>
      </c>
      <c r="Q260" s="414" t="s">
        <v>117</v>
      </c>
      <c r="R260" s="414" t="s">
        <v>117</v>
      </c>
      <c r="S260" s="414" t="s">
        <v>117</v>
      </c>
      <c r="T260" s="414" t="s">
        <v>117</v>
      </c>
      <c r="U260" s="414" t="s">
        <v>117</v>
      </c>
      <c r="V260" s="414" t="s">
        <v>117</v>
      </c>
    </row>
    <row r="261" spans="14:22" x14ac:dyDescent="0.25">
      <c r="N261" s="412">
        <v>51806</v>
      </c>
      <c r="O261" s="413">
        <f t="shared" si="6"/>
        <v>2041</v>
      </c>
      <c r="P261" s="414" t="s">
        <v>117</v>
      </c>
      <c r="Q261" s="414" t="s">
        <v>117</v>
      </c>
      <c r="R261" s="414" t="s">
        <v>117</v>
      </c>
      <c r="S261" s="414" t="s">
        <v>117</v>
      </c>
      <c r="T261" s="414" t="s">
        <v>117</v>
      </c>
      <c r="U261" s="414" t="s">
        <v>117</v>
      </c>
      <c r="V261" s="414" t="s">
        <v>117</v>
      </c>
    </row>
    <row r="262" spans="14:22" x14ac:dyDescent="0.25">
      <c r="N262" s="412">
        <v>51836</v>
      </c>
      <c r="O262" s="413">
        <f t="shared" si="6"/>
        <v>2041</v>
      </c>
      <c r="P262" s="414" t="s">
        <v>117</v>
      </c>
      <c r="Q262" s="414" t="s">
        <v>117</v>
      </c>
      <c r="R262" s="414" t="s">
        <v>117</v>
      </c>
      <c r="S262" s="414" t="s">
        <v>117</v>
      </c>
      <c r="T262" s="414" t="s">
        <v>117</v>
      </c>
      <c r="U262" s="414" t="s">
        <v>117</v>
      </c>
      <c r="V262" s="414" t="s">
        <v>117</v>
      </c>
    </row>
    <row r="263" spans="14:22" x14ac:dyDescent="0.25">
      <c r="N263" s="412">
        <v>51867</v>
      </c>
      <c r="O263" s="413">
        <f t="shared" si="6"/>
        <v>2042</v>
      </c>
      <c r="P263" s="414">
        <v>3.0684931506849318</v>
      </c>
      <c r="Q263" s="414">
        <v>3.6410958904109587</v>
      </c>
      <c r="R263" s="414">
        <v>8.2191780821917817</v>
      </c>
      <c r="S263" s="414">
        <v>2.7397260273972601</v>
      </c>
      <c r="T263" s="414">
        <v>4.3835616438356162</v>
      </c>
      <c r="U263" s="414">
        <v>21.917808219178081</v>
      </c>
      <c r="V263" s="414">
        <v>1.9178082191780821</v>
      </c>
    </row>
    <row r="264" spans="14:22" x14ac:dyDescent="0.25">
      <c r="N264" s="412">
        <v>51898</v>
      </c>
      <c r="O264" s="413">
        <f t="shared" si="6"/>
        <v>2042</v>
      </c>
      <c r="P264" s="414" t="s">
        <v>117</v>
      </c>
      <c r="Q264" s="414" t="s">
        <v>117</v>
      </c>
      <c r="R264" s="414" t="s">
        <v>117</v>
      </c>
      <c r="S264" s="414" t="s">
        <v>117</v>
      </c>
      <c r="T264" s="414" t="s">
        <v>117</v>
      </c>
      <c r="U264" s="414" t="s">
        <v>117</v>
      </c>
      <c r="V264" s="414" t="s">
        <v>117</v>
      </c>
    </row>
    <row r="265" spans="14:22" x14ac:dyDescent="0.25">
      <c r="N265" s="412">
        <v>51926</v>
      </c>
      <c r="O265" s="413">
        <f t="shared" si="6"/>
        <v>2042</v>
      </c>
      <c r="P265" s="414" t="s">
        <v>117</v>
      </c>
      <c r="Q265" s="414" t="s">
        <v>117</v>
      </c>
      <c r="R265" s="414" t="s">
        <v>117</v>
      </c>
      <c r="S265" s="414" t="s">
        <v>117</v>
      </c>
      <c r="T265" s="414" t="s">
        <v>117</v>
      </c>
      <c r="U265" s="414" t="s">
        <v>117</v>
      </c>
      <c r="V265" s="414" t="s">
        <v>117</v>
      </c>
    </row>
    <row r="266" spans="14:22" x14ac:dyDescent="0.25">
      <c r="N266" s="412">
        <v>51957</v>
      </c>
      <c r="O266" s="413">
        <f t="shared" si="6"/>
        <v>2042</v>
      </c>
      <c r="P266" s="414" t="s">
        <v>117</v>
      </c>
      <c r="Q266" s="414" t="s">
        <v>117</v>
      </c>
      <c r="R266" s="414" t="s">
        <v>117</v>
      </c>
      <c r="S266" s="414" t="s">
        <v>117</v>
      </c>
      <c r="T266" s="414" t="s">
        <v>117</v>
      </c>
      <c r="U266" s="414" t="s">
        <v>117</v>
      </c>
      <c r="V266" s="414" t="s">
        <v>117</v>
      </c>
    </row>
    <row r="267" spans="14:22" x14ac:dyDescent="0.25">
      <c r="N267" s="412">
        <v>51987</v>
      </c>
      <c r="O267" s="413">
        <f t="shared" si="6"/>
        <v>2042</v>
      </c>
      <c r="P267" s="414" t="s">
        <v>117</v>
      </c>
      <c r="Q267" s="414" t="s">
        <v>117</v>
      </c>
      <c r="R267" s="414" t="s">
        <v>117</v>
      </c>
      <c r="S267" s="414" t="s">
        <v>117</v>
      </c>
      <c r="T267" s="414" t="s">
        <v>117</v>
      </c>
      <c r="U267" s="414" t="s">
        <v>117</v>
      </c>
      <c r="V267" s="414" t="s">
        <v>117</v>
      </c>
    </row>
    <row r="268" spans="14:22" x14ac:dyDescent="0.25">
      <c r="N268" s="412">
        <v>52018</v>
      </c>
      <c r="O268" s="413">
        <f t="shared" si="6"/>
        <v>2042</v>
      </c>
      <c r="P268" s="414" t="s">
        <v>117</v>
      </c>
      <c r="Q268" s="414" t="s">
        <v>117</v>
      </c>
      <c r="R268" s="414" t="s">
        <v>117</v>
      </c>
      <c r="S268" s="414" t="s">
        <v>117</v>
      </c>
      <c r="T268" s="414" t="s">
        <v>117</v>
      </c>
      <c r="U268" s="414" t="s">
        <v>117</v>
      </c>
      <c r="V268" s="414" t="s">
        <v>117</v>
      </c>
    </row>
    <row r="269" spans="14:22" x14ac:dyDescent="0.25">
      <c r="N269" s="412">
        <v>52048</v>
      </c>
      <c r="O269" s="413">
        <f t="shared" si="6"/>
        <v>2042</v>
      </c>
      <c r="P269" s="414" t="s">
        <v>117</v>
      </c>
      <c r="Q269" s="414" t="s">
        <v>117</v>
      </c>
      <c r="R269" s="414" t="s">
        <v>117</v>
      </c>
      <c r="S269" s="414" t="s">
        <v>117</v>
      </c>
      <c r="T269" s="414" t="s">
        <v>117</v>
      </c>
      <c r="U269" s="414" t="s">
        <v>117</v>
      </c>
      <c r="V269" s="414" t="s">
        <v>117</v>
      </c>
    </row>
    <row r="270" spans="14:22" x14ac:dyDescent="0.25">
      <c r="N270" s="412">
        <v>52079</v>
      </c>
      <c r="O270" s="413">
        <f t="shared" si="6"/>
        <v>2042</v>
      </c>
      <c r="P270" s="414" t="s">
        <v>117</v>
      </c>
      <c r="Q270" s="414" t="s">
        <v>117</v>
      </c>
      <c r="R270" s="414" t="s">
        <v>117</v>
      </c>
      <c r="S270" s="414" t="s">
        <v>117</v>
      </c>
      <c r="T270" s="414" t="s">
        <v>117</v>
      </c>
      <c r="U270" s="414" t="s">
        <v>117</v>
      </c>
      <c r="V270" s="414" t="s">
        <v>117</v>
      </c>
    </row>
    <row r="271" spans="14:22" x14ac:dyDescent="0.25">
      <c r="N271" s="412">
        <v>52110</v>
      </c>
      <c r="O271" s="413">
        <f t="shared" si="6"/>
        <v>2042</v>
      </c>
      <c r="P271" s="414" t="s">
        <v>117</v>
      </c>
      <c r="Q271" s="414" t="s">
        <v>117</v>
      </c>
      <c r="R271" s="414" t="s">
        <v>117</v>
      </c>
      <c r="S271" s="414" t="s">
        <v>117</v>
      </c>
      <c r="T271" s="414" t="s">
        <v>117</v>
      </c>
      <c r="U271" s="414" t="s">
        <v>117</v>
      </c>
      <c r="V271" s="414" t="s">
        <v>117</v>
      </c>
    </row>
    <row r="272" spans="14:22" x14ac:dyDescent="0.25">
      <c r="N272" s="412">
        <v>52140</v>
      </c>
      <c r="O272" s="413">
        <f t="shared" si="6"/>
        <v>2042</v>
      </c>
      <c r="P272" s="414" t="s">
        <v>117</v>
      </c>
      <c r="Q272" s="414" t="s">
        <v>117</v>
      </c>
      <c r="R272" s="414" t="s">
        <v>117</v>
      </c>
      <c r="S272" s="414" t="s">
        <v>117</v>
      </c>
      <c r="T272" s="414" t="s">
        <v>117</v>
      </c>
      <c r="U272" s="414" t="s">
        <v>117</v>
      </c>
      <c r="V272" s="414" t="s">
        <v>117</v>
      </c>
    </row>
    <row r="273" spans="14:22" x14ac:dyDescent="0.25">
      <c r="N273" s="412">
        <v>52171</v>
      </c>
      <c r="O273" s="413">
        <f t="shared" si="6"/>
        <v>2042</v>
      </c>
      <c r="P273" s="414" t="s">
        <v>117</v>
      </c>
      <c r="Q273" s="414" t="s">
        <v>117</v>
      </c>
      <c r="R273" s="414" t="s">
        <v>117</v>
      </c>
      <c r="S273" s="414" t="s">
        <v>117</v>
      </c>
      <c r="T273" s="414" t="s">
        <v>117</v>
      </c>
      <c r="U273" s="414" t="s">
        <v>117</v>
      </c>
      <c r="V273" s="414" t="s">
        <v>117</v>
      </c>
    </row>
    <row r="274" spans="14:22" x14ac:dyDescent="0.25">
      <c r="N274" s="412">
        <v>52201</v>
      </c>
      <c r="O274" s="413">
        <f t="shared" si="6"/>
        <v>2042</v>
      </c>
      <c r="P274" s="414" t="s">
        <v>117</v>
      </c>
      <c r="Q274" s="414" t="s">
        <v>117</v>
      </c>
      <c r="R274" s="414" t="s">
        <v>117</v>
      </c>
      <c r="S274" s="414" t="s">
        <v>117</v>
      </c>
      <c r="T274" s="414" t="s">
        <v>117</v>
      </c>
      <c r="U274" s="414" t="s">
        <v>117</v>
      </c>
      <c r="V274" s="414" t="s">
        <v>117</v>
      </c>
    </row>
    <row r="275" spans="14:22" x14ac:dyDescent="0.25">
      <c r="N275" s="412">
        <v>52232</v>
      </c>
      <c r="O275" s="413">
        <f t="shared" si="6"/>
        <v>2043</v>
      </c>
      <c r="P275" s="414">
        <v>2.904109589041096</v>
      </c>
      <c r="Q275" s="414">
        <v>3.7205479452054795</v>
      </c>
      <c r="R275" s="414">
        <v>8.2191780821917817</v>
      </c>
      <c r="S275" s="414">
        <v>2.7397260273972601</v>
      </c>
      <c r="T275" s="414">
        <v>4.6575342465753424</v>
      </c>
      <c r="U275" s="414">
        <v>21.917808219178081</v>
      </c>
      <c r="V275" s="414">
        <v>1.9178082191780821</v>
      </c>
    </row>
    <row r="276" spans="14:22" x14ac:dyDescent="0.25">
      <c r="N276" s="412">
        <v>52263</v>
      </c>
      <c r="O276" s="413">
        <f t="shared" si="6"/>
        <v>2043</v>
      </c>
      <c r="P276" s="414" t="s">
        <v>117</v>
      </c>
      <c r="Q276" s="414" t="s">
        <v>117</v>
      </c>
      <c r="R276" s="414" t="s">
        <v>117</v>
      </c>
      <c r="S276" s="414" t="s">
        <v>117</v>
      </c>
      <c r="T276" s="414" t="s">
        <v>117</v>
      </c>
      <c r="U276" s="414" t="s">
        <v>117</v>
      </c>
      <c r="V276" s="414" t="s">
        <v>117</v>
      </c>
    </row>
    <row r="277" spans="14:22" x14ac:dyDescent="0.25">
      <c r="N277" s="412">
        <v>52291</v>
      </c>
      <c r="O277" s="413">
        <f t="shared" si="6"/>
        <v>2043</v>
      </c>
      <c r="P277" s="414" t="s">
        <v>117</v>
      </c>
      <c r="Q277" s="414" t="s">
        <v>117</v>
      </c>
      <c r="R277" s="414" t="s">
        <v>117</v>
      </c>
      <c r="S277" s="414" t="s">
        <v>117</v>
      </c>
      <c r="T277" s="414" t="s">
        <v>117</v>
      </c>
      <c r="U277" s="414" t="s">
        <v>117</v>
      </c>
      <c r="V277" s="414" t="s">
        <v>117</v>
      </c>
    </row>
    <row r="278" spans="14:22" x14ac:dyDescent="0.25">
      <c r="N278" s="412">
        <v>52322</v>
      </c>
      <c r="O278" s="413">
        <f t="shared" si="6"/>
        <v>2043</v>
      </c>
      <c r="P278" s="414" t="s">
        <v>117</v>
      </c>
      <c r="Q278" s="414" t="s">
        <v>117</v>
      </c>
      <c r="R278" s="414" t="s">
        <v>117</v>
      </c>
      <c r="S278" s="414" t="s">
        <v>117</v>
      </c>
      <c r="T278" s="414" t="s">
        <v>117</v>
      </c>
      <c r="U278" s="414" t="s">
        <v>117</v>
      </c>
      <c r="V278" s="414" t="s">
        <v>117</v>
      </c>
    </row>
    <row r="279" spans="14:22" x14ac:dyDescent="0.25">
      <c r="N279" s="412">
        <v>52352</v>
      </c>
      <c r="O279" s="413">
        <f t="shared" si="6"/>
        <v>2043</v>
      </c>
      <c r="P279" s="414" t="s">
        <v>117</v>
      </c>
      <c r="Q279" s="414" t="s">
        <v>117</v>
      </c>
      <c r="R279" s="414" t="s">
        <v>117</v>
      </c>
      <c r="S279" s="414" t="s">
        <v>117</v>
      </c>
      <c r="T279" s="414" t="s">
        <v>117</v>
      </c>
      <c r="U279" s="414" t="s">
        <v>117</v>
      </c>
      <c r="V279" s="414" t="s">
        <v>117</v>
      </c>
    </row>
    <row r="280" spans="14:22" x14ac:dyDescent="0.25">
      <c r="N280" s="412">
        <v>52383</v>
      </c>
      <c r="O280" s="413">
        <f t="shared" si="6"/>
        <v>2043</v>
      </c>
      <c r="P280" s="414" t="s">
        <v>117</v>
      </c>
      <c r="Q280" s="414" t="s">
        <v>117</v>
      </c>
      <c r="R280" s="414" t="s">
        <v>117</v>
      </c>
      <c r="S280" s="414" t="s">
        <v>117</v>
      </c>
      <c r="T280" s="414" t="s">
        <v>117</v>
      </c>
      <c r="U280" s="414" t="s">
        <v>117</v>
      </c>
      <c r="V280" s="414" t="s">
        <v>117</v>
      </c>
    </row>
    <row r="281" spans="14:22" x14ac:dyDescent="0.25">
      <c r="N281" s="412">
        <v>52413</v>
      </c>
      <c r="O281" s="413">
        <f t="shared" si="6"/>
        <v>2043</v>
      </c>
      <c r="P281" s="414" t="s">
        <v>117</v>
      </c>
      <c r="Q281" s="414" t="s">
        <v>117</v>
      </c>
      <c r="R281" s="414" t="s">
        <v>117</v>
      </c>
      <c r="S281" s="414" t="s">
        <v>117</v>
      </c>
      <c r="T281" s="414" t="s">
        <v>117</v>
      </c>
      <c r="U281" s="414" t="s">
        <v>117</v>
      </c>
      <c r="V281" s="414" t="s">
        <v>117</v>
      </c>
    </row>
    <row r="282" spans="14:22" x14ac:dyDescent="0.25">
      <c r="N282" s="412">
        <v>52444</v>
      </c>
      <c r="O282" s="413">
        <f t="shared" si="6"/>
        <v>2043</v>
      </c>
      <c r="P282" s="414" t="s">
        <v>117</v>
      </c>
      <c r="Q282" s="414" t="s">
        <v>117</v>
      </c>
      <c r="R282" s="414" t="s">
        <v>117</v>
      </c>
      <c r="S282" s="414" t="s">
        <v>117</v>
      </c>
      <c r="T282" s="414" t="s">
        <v>117</v>
      </c>
      <c r="U282" s="414" t="s">
        <v>117</v>
      </c>
      <c r="V282" s="414" t="s">
        <v>117</v>
      </c>
    </row>
    <row r="283" spans="14:22" x14ac:dyDescent="0.25">
      <c r="N283" s="412">
        <v>52475</v>
      </c>
      <c r="O283" s="413">
        <f t="shared" si="6"/>
        <v>2043</v>
      </c>
      <c r="P283" s="414" t="s">
        <v>117</v>
      </c>
      <c r="Q283" s="414" t="s">
        <v>117</v>
      </c>
      <c r="R283" s="414" t="s">
        <v>117</v>
      </c>
      <c r="S283" s="414" t="s">
        <v>117</v>
      </c>
      <c r="T283" s="414" t="s">
        <v>117</v>
      </c>
      <c r="U283" s="414" t="s">
        <v>117</v>
      </c>
      <c r="V283" s="414" t="s">
        <v>117</v>
      </c>
    </row>
    <row r="284" spans="14:22" x14ac:dyDescent="0.25">
      <c r="N284" s="412">
        <v>52505</v>
      </c>
      <c r="O284" s="413">
        <f t="shared" si="6"/>
        <v>2043</v>
      </c>
      <c r="P284" s="414" t="s">
        <v>117</v>
      </c>
      <c r="Q284" s="414" t="s">
        <v>117</v>
      </c>
      <c r="R284" s="414" t="s">
        <v>117</v>
      </c>
      <c r="S284" s="414" t="s">
        <v>117</v>
      </c>
      <c r="T284" s="414" t="s">
        <v>117</v>
      </c>
      <c r="U284" s="414" t="s">
        <v>117</v>
      </c>
      <c r="V284" s="414" t="s">
        <v>117</v>
      </c>
    </row>
    <row r="285" spans="14:22" x14ac:dyDescent="0.25">
      <c r="N285" s="412">
        <v>52536</v>
      </c>
      <c r="O285" s="413">
        <f t="shared" si="6"/>
        <v>2043</v>
      </c>
      <c r="P285" s="414" t="s">
        <v>117</v>
      </c>
      <c r="Q285" s="414" t="s">
        <v>117</v>
      </c>
      <c r="R285" s="414" t="s">
        <v>117</v>
      </c>
      <c r="S285" s="414" t="s">
        <v>117</v>
      </c>
      <c r="T285" s="414" t="s">
        <v>117</v>
      </c>
      <c r="U285" s="414" t="s">
        <v>117</v>
      </c>
      <c r="V285" s="414" t="s">
        <v>117</v>
      </c>
    </row>
    <row r="286" spans="14:22" x14ac:dyDescent="0.25">
      <c r="N286" s="412">
        <v>52566</v>
      </c>
      <c r="O286" s="413">
        <f t="shared" si="6"/>
        <v>2043</v>
      </c>
      <c r="P286" s="414" t="s">
        <v>117</v>
      </c>
      <c r="Q286" s="414" t="s">
        <v>117</v>
      </c>
      <c r="R286" s="414" t="s">
        <v>117</v>
      </c>
      <c r="S286" s="414" t="s">
        <v>117</v>
      </c>
      <c r="T286" s="414" t="s">
        <v>117</v>
      </c>
      <c r="U286" s="414" t="s">
        <v>117</v>
      </c>
      <c r="V286" s="414" t="s">
        <v>117</v>
      </c>
    </row>
    <row r="287" spans="14:22" x14ac:dyDescent="0.25">
      <c r="N287" s="412">
        <v>52597</v>
      </c>
      <c r="O287" s="413">
        <f t="shared" si="6"/>
        <v>2044</v>
      </c>
      <c r="P287" s="414">
        <v>2.7671232876712328</v>
      </c>
      <c r="Q287" s="414">
        <v>3.8027397260273976</v>
      </c>
      <c r="R287" s="414">
        <v>8.2191780821917817</v>
      </c>
      <c r="S287" s="414">
        <v>2.7397260273972601</v>
      </c>
      <c r="T287" s="414">
        <v>4.9315068493150687</v>
      </c>
      <c r="U287" s="414">
        <v>21.917808219178081</v>
      </c>
      <c r="V287" s="414">
        <v>1.9178082191780821</v>
      </c>
    </row>
    <row r="288" spans="14:22" x14ac:dyDescent="0.25">
      <c r="N288" s="412">
        <v>52628</v>
      </c>
      <c r="O288" s="413">
        <f t="shared" si="6"/>
        <v>2044</v>
      </c>
      <c r="P288" s="414" t="s">
        <v>117</v>
      </c>
      <c r="Q288" s="414" t="s">
        <v>117</v>
      </c>
      <c r="R288" s="414" t="s">
        <v>117</v>
      </c>
      <c r="S288" s="414" t="s">
        <v>117</v>
      </c>
      <c r="T288" s="414" t="s">
        <v>117</v>
      </c>
      <c r="U288" s="414" t="s">
        <v>117</v>
      </c>
      <c r="V288" s="414" t="s">
        <v>117</v>
      </c>
    </row>
    <row r="289" spans="14:22" x14ac:dyDescent="0.25">
      <c r="N289" s="412">
        <v>52657</v>
      </c>
      <c r="O289" s="413">
        <f t="shared" si="6"/>
        <v>2044</v>
      </c>
      <c r="P289" s="414" t="s">
        <v>117</v>
      </c>
      <c r="Q289" s="414" t="s">
        <v>117</v>
      </c>
      <c r="R289" s="414" t="s">
        <v>117</v>
      </c>
      <c r="S289" s="414" t="s">
        <v>117</v>
      </c>
      <c r="T289" s="414" t="s">
        <v>117</v>
      </c>
      <c r="U289" s="414" t="s">
        <v>117</v>
      </c>
      <c r="V289" s="414" t="s">
        <v>117</v>
      </c>
    </row>
    <row r="290" spans="14:22" x14ac:dyDescent="0.25">
      <c r="N290" s="412">
        <v>52688</v>
      </c>
      <c r="O290" s="413">
        <f t="shared" si="6"/>
        <v>2044</v>
      </c>
      <c r="P290" s="414" t="s">
        <v>117</v>
      </c>
      <c r="Q290" s="414" t="s">
        <v>117</v>
      </c>
      <c r="R290" s="414" t="s">
        <v>117</v>
      </c>
      <c r="S290" s="414" t="s">
        <v>117</v>
      </c>
      <c r="T290" s="414" t="s">
        <v>117</v>
      </c>
      <c r="U290" s="414" t="s">
        <v>117</v>
      </c>
      <c r="V290" s="414" t="s">
        <v>117</v>
      </c>
    </row>
    <row r="291" spans="14:22" x14ac:dyDescent="0.25">
      <c r="N291" s="412">
        <v>52718</v>
      </c>
      <c r="O291" s="413">
        <f t="shared" si="6"/>
        <v>2044</v>
      </c>
      <c r="P291" s="414" t="s">
        <v>117</v>
      </c>
      <c r="Q291" s="414" t="s">
        <v>117</v>
      </c>
      <c r="R291" s="414" t="s">
        <v>117</v>
      </c>
      <c r="S291" s="414" t="s">
        <v>117</v>
      </c>
      <c r="T291" s="414" t="s">
        <v>117</v>
      </c>
      <c r="U291" s="414" t="s">
        <v>117</v>
      </c>
      <c r="V291" s="414" t="s">
        <v>117</v>
      </c>
    </row>
    <row r="292" spans="14:22" x14ac:dyDescent="0.25">
      <c r="N292" s="412">
        <v>52749</v>
      </c>
      <c r="O292" s="413">
        <f t="shared" si="6"/>
        <v>2044</v>
      </c>
      <c r="P292" s="414" t="s">
        <v>117</v>
      </c>
      <c r="Q292" s="414" t="s">
        <v>117</v>
      </c>
      <c r="R292" s="414" t="s">
        <v>117</v>
      </c>
      <c r="S292" s="414" t="s">
        <v>117</v>
      </c>
      <c r="T292" s="414" t="s">
        <v>117</v>
      </c>
      <c r="U292" s="414" t="s">
        <v>117</v>
      </c>
      <c r="V292" s="414" t="s">
        <v>117</v>
      </c>
    </row>
    <row r="293" spans="14:22" x14ac:dyDescent="0.25">
      <c r="N293" s="412">
        <v>52779</v>
      </c>
      <c r="O293" s="413">
        <f t="shared" si="6"/>
        <v>2044</v>
      </c>
      <c r="P293" s="414" t="s">
        <v>117</v>
      </c>
      <c r="Q293" s="414" t="s">
        <v>117</v>
      </c>
      <c r="R293" s="414" t="s">
        <v>117</v>
      </c>
      <c r="S293" s="414" t="s">
        <v>117</v>
      </c>
      <c r="T293" s="414" t="s">
        <v>117</v>
      </c>
      <c r="U293" s="414" t="s">
        <v>117</v>
      </c>
      <c r="V293" s="414" t="s">
        <v>117</v>
      </c>
    </row>
    <row r="294" spans="14:22" x14ac:dyDescent="0.25">
      <c r="N294" s="412">
        <v>52810</v>
      </c>
      <c r="O294" s="413">
        <f t="shared" si="6"/>
        <v>2044</v>
      </c>
      <c r="P294" s="414" t="s">
        <v>117</v>
      </c>
      <c r="Q294" s="414" t="s">
        <v>117</v>
      </c>
      <c r="R294" s="414" t="s">
        <v>117</v>
      </c>
      <c r="S294" s="414" t="s">
        <v>117</v>
      </c>
      <c r="T294" s="414" t="s">
        <v>117</v>
      </c>
      <c r="U294" s="414" t="s">
        <v>117</v>
      </c>
      <c r="V294" s="414" t="s">
        <v>117</v>
      </c>
    </row>
    <row r="295" spans="14:22" x14ac:dyDescent="0.25">
      <c r="N295" s="412">
        <v>52841</v>
      </c>
      <c r="O295" s="413">
        <f t="shared" si="6"/>
        <v>2044</v>
      </c>
      <c r="P295" s="414" t="s">
        <v>117</v>
      </c>
      <c r="Q295" s="414" t="s">
        <v>117</v>
      </c>
      <c r="R295" s="414" t="s">
        <v>117</v>
      </c>
      <c r="S295" s="414" t="s">
        <v>117</v>
      </c>
      <c r="T295" s="414" t="s">
        <v>117</v>
      </c>
      <c r="U295" s="414" t="s">
        <v>117</v>
      </c>
      <c r="V295" s="414" t="s">
        <v>117</v>
      </c>
    </row>
    <row r="296" spans="14:22" x14ac:dyDescent="0.25">
      <c r="N296" s="412">
        <v>52871</v>
      </c>
      <c r="O296" s="413">
        <f t="shared" si="6"/>
        <v>2044</v>
      </c>
      <c r="P296" s="414" t="s">
        <v>117</v>
      </c>
      <c r="Q296" s="414" t="s">
        <v>117</v>
      </c>
      <c r="R296" s="414" t="s">
        <v>117</v>
      </c>
      <c r="S296" s="414" t="s">
        <v>117</v>
      </c>
      <c r="T296" s="414" t="s">
        <v>117</v>
      </c>
      <c r="U296" s="414" t="s">
        <v>117</v>
      </c>
      <c r="V296" s="414" t="s">
        <v>117</v>
      </c>
    </row>
    <row r="297" spans="14:22" x14ac:dyDescent="0.25">
      <c r="N297" s="412">
        <v>52902</v>
      </c>
      <c r="O297" s="413">
        <f t="shared" si="6"/>
        <v>2044</v>
      </c>
      <c r="P297" s="414" t="s">
        <v>117</v>
      </c>
      <c r="Q297" s="414" t="s">
        <v>117</v>
      </c>
      <c r="R297" s="414" t="s">
        <v>117</v>
      </c>
      <c r="S297" s="414" t="s">
        <v>117</v>
      </c>
      <c r="T297" s="414" t="s">
        <v>117</v>
      </c>
      <c r="U297" s="414" t="s">
        <v>117</v>
      </c>
      <c r="V297" s="414" t="s">
        <v>117</v>
      </c>
    </row>
    <row r="298" spans="14:22" x14ac:dyDescent="0.25">
      <c r="N298" s="412">
        <v>52932</v>
      </c>
      <c r="O298" s="413">
        <f t="shared" si="6"/>
        <v>2044</v>
      </c>
      <c r="P298" s="414" t="s">
        <v>117</v>
      </c>
      <c r="Q298" s="414" t="s">
        <v>117</v>
      </c>
      <c r="R298" s="414" t="s">
        <v>117</v>
      </c>
      <c r="S298" s="414" t="s">
        <v>117</v>
      </c>
      <c r="T298" s="414" t="s">
        <v>117</v>
      </c>
      <c r="U298" s="414" t="s">
        <v>117</v>
      </c>
      <c r="V298" s="414" t="s">
        <v>117</v>
      </c>
    </row>
    <row r="299" spans="14:22" x14ac:dyDescent="0.25">
      <c r="N299" s="412">
        <v>52963</v>
      </c>
      <c r="O299" s="413">
        <f t="shared" si="6"/>
        <v>2045</v>
      </c>
      <c r="P299" s="414">
        <v>2.6301369863013697</v>
      </c>
      <c r="Q299" s="414">
        <v>3.4219178082191779</v>
      </c>
      <c r="R299" s="414">
        <v>8.2191780821917817</v>
      </c>
      <c r="S299" s="414">
        <v>2.7397260273972601</v>
      </c>
      <c r="T299" s="414">
        <v>5.2054794520547949</v>
      </c>
      <c r="U299" s="414">
        <v>21.917808219178081</v>
      </c>
      <c r="V299" s="414">
        <v>2.1917808219178081</v>
      </c>
    </row>
    <row r="300" spans="14:22" x14ac:dyDescent="0.25">
      <c r="N300" s="412">
        <v>52994</v>
      </c>
      <c r="O300" s="413">
        <f t="shared" si="6"/>
        <v>2045</v>
      </c>
      <c r="P300" s="414" t="s">
        <v>117</v>
      </c>
      <c r="Q300" s="414" t="s">
        <v>117</v>
      </c>
      <c r="R300" s="414" t="s">
        <v>117</v>
      </c>
      <c r="S300" s="414" t="s">
        <v>117</v>
      </c>
      <c r="T300" s="414" t="s">
        <v>117</v>
      </c>
      <c r="U300" s="414" t="s">
        <v>117</v>
      </c>
      <c r="V300" s="414" t="s">
        <v>117</v>
      </c>
    </row>
    <row r="301" spans="14:22" x14ac:dyDescent="0.25">
      <c r="N301" s="412">
        <v>53022</v>
      </c>
      <c r="O301" s="413">
        <f t="shared" si="6"/>
        <v>2045</v>
      </c>
      <c r="P301" s="414" t="s">
        <v>117</v>
      </c>
      <c r="Q301" s="414" t="s">
        <v>117</v>
      </c>
      <c r="R301" s="414" t="s">
        <v>117</v>
      </c>
      <c r="S301" s="414" t="s">
        <v>117</v>
      </c>
      <c r="T301" s="414" t="s">
        <v>117</v>
      </c>
      <c r="U301" s="414" t="s">
        <v>117</v>
      </c>
      <c r="V301" s="414" t="s">
        <v>117</v>
      </c>
    </row>
    <row r="302" spans="14:22" x14ac:dyDescent="0.25">
      <c r="N302" s="412">
        <v>53053</v>
      </c>
      <c r="O302" s="413">
        <f t="shared" si="6"/>
        <v>2045</v>
      </c>
      <c r="P302" s="414" t="s">
        <v>117</v>
      </c>
      <c r="Q302" s="414" t="s">
        <v>117</v>
      </c>
      <c r="R302" s="414" t="s">
        <v>117</v>
      </c>
      <c r="S302" s="414" t="s">
        <v>117</v>
      </c>
      <c r="T302" s="414" t="s">
        <v>117</v>
      </c>
      <c r="U302" s="414" t="s">
        <v>117</v>
      </c>
      <c r="V302" s="414" t="s">
        <v>117</v>
      </c>
    </row>
    <row r="303" spans="14:22" x14ac:dyDescent="0.25">
      <c r="N303" s="412">
        <v>53083</v>
      </c>
      <c r="O303" s="413">
        <f t="shared" si="6"/>
        <v>2045</v>
      </c>
      <c r="P303" s="414" t="s">
        <v>117</v>
      </c>
      <c r="Q303" s="414" t="s">
        <v>117</v>
      </c>
      <c r="R303" s="414" t="s">
        <v>117</v>
      </c>
      <c r="S303" s="414" t="s">
        <v>117</v>
      </c>
      <c r="T303" s="414" t="s">
        <v>117</v>
      </c>
      <c r="U303" s="414" t="s">
        <v>117</v>
      </c>
      <c r="V303" s="414" t="s">
        <v>117</v>
      </c>
    </row>
    <row r="304" spans="14:22" x14ac:dyDescent="0.25">
      <c r="N304" s="412">
        <v>53114</v>
      </c>
      <c r="O304" s="413">
        <f t="shared" ref="O304:O367" si="7">YEAR(N304)</f>
        <v>2045</v>
      </c>
      <c r="P304" s="414" t="s">
        <v>117</v>
      </c>
      <c r="Q304" s="414" t="s">
        <v>117</v>
      </c>
      <c r="R304" s="414" t="s">
        <v>117</v>
      </c>
      <c r="S304" s="414" t="s">
        <v>117</v>
      </c>
      <c r="T304" s="414" t="s">
        <v>117</v>
      </c>
      <c r="U304" s="414" t="s">
        <v>117</v>
      </c>
      <c r="V304" s="414" t="s">
        <v>117</v>
      </c>
    </row>
    <row r="305" spans="14:22" x14ac:dyDescent="0.25">
      <c r="N305" s="412">
        <v>53144</v>
      </c>
      <c r="O305" s="413">
        <f t="shared" si="7"/>
        <v>2045</v>
      </c>
      <c r="P305" s="414" t="s">
        <v>117</v>
      </c>
      <c r="Q305" s="414" t="s">
        <v>117</v>
      </c>
      <c r="R305" s="414" t="s">
        <v>117</v>
      </c>
      <c r="S305" s="414" t="s">
        <v>117</v>
      </c>
      <c r="T305" s="414" t="s">
        <v>117</v>
      </c>
      <c r="U305" s="414" t="s">
        <v>117</v>
      </c>
      <c r="V305" s="414" t="s">
        <v>117</v>
      </c>
    </row>
    <row r="306" spans="14:22" x14ac:dyDescent="0.25">
      <c r="N306" s="412">
        <v>53175</v>
      </c>
      <c r="O306" s="413">
        <f t="shared" si="7"/>
        <v>2045</v>
      </c>
      <c r="P306" s="414" t="s">
        <v>117</v>
      </c>
      <c r="Q306" s="414" t="s">
        <v>117</v>
      </c>
      <c r="R306" s="414" t="s">
        <v>117</v>
      </c>
      <c r="S306" s="414" t="s">
        <v>117</v>
      </c>
      <c r="T306" s="414" t="s">
        <v>117</v>
      </c>
      <c r="U306" s="414" t="s">
        <v>117</v>
      </c>
      <c r="V306" s="414" t="s">
        <v>117</v>
      </c>
    </row>
    <row r="307" spans="14:22" x14ac:dyDescent="0.25">
      <c r="N307" s="412">
        <v>53206</v>
      </c>
      <c r="O307" s="413">
        <f t="shared" si="7"/>
        <v>2045</v>
      </c>
      <c r="P307" s="414" t="s">
        <v>117</v>
      </c>
      <c r="Q307" s="414" t="s">
        <v>117</v>
      </c>
      <c r="R307" s="414" t="s">
        <v>117</v>
      </c>
      <c r="S307" s="414" t="s">
        <v>117</v>
      </c>
      <c r="T307" s="414" t="s">
        <v>117</v>
      </c>
      <c r="U307" s="414" t="s">
        <v>117</v>
      </c>
      <c r="V307" s="414" t="s">
        <v>117</v>
      </c>
    </row>
    <row r="308" spans="14:22" x14ac:dyDescent="0.25">
      <c r="N308" s="412">
        <v>53236</v>
      </c>
      <c r="O308" s="413">
        <f t="shared" si="7"/>
        <v>2045</v>
      </c>
      <c r="P308" s="414" t="s">
        <v>117</v>
      </c>
      <c r="Q308" s="414" t="s">
        <v>117</v>
      </c>
      <c r="R308" s="414" t="s">
        <v>117</v>
      </c>
      <c r="S308" s="414" t="s">
        <v>117</v>
      </c>
      <c r="T308" s="414" t="s">
        <v>117</v>
      </c>
      <c r="U308" s="414" t="s">
        <v>117</v>
      </c>
      <c r="V308" s="414" t="s">
        <v>117</v>
      </c>
    </row>
    <row r="309" spans="14:22" x14ac:dyDescent="0.25">
      <c r="N309" s="412">
        <v>53267</v>
      </c>
      <c r="O309" s="413">
        <f t="shared" si="7"/>
        <v>2045</v>
      </c>
      <c r="P309" s="414" t="s">
        <v>117</v>
      </c>
      <c r="Q309" s="414" t="s">
        <v>117</v>
      </c>
      <c r="R309" s="414" t="s">
        <v>117</v>
      </c>
      <c r="S309" s="414" t="s">
        <v>117</v>
      </c>
      <c r="T309" s="414" t="s">
        <v>117</v>
      </c>
      <c r="U309" s="414" t="s">
        <v>117</v>
      </c>
      <c r="V309" s="414" t="s">
        <v>117</v>
      </c>
    </row>
    <row r="310" spans="14:22" x14ac:dyDescent="0.25">
      <c r="N310" s="412">
        <v>53297</v>
      </c>
      <c r="O310" s="413">
        <f t="shared" si="7"/>
        <v>2045</v>
      </c>
      <c r="P310" s="414" t="s">
        <v>117</v>
      </c>
      <c r="Q310" s="414" t="s">
        <v>117</v>
      </c>
      <c r="R310" s="414" t="s">
        <v>117</v>
      </c>
      <c r="S310" s="414" t="s">
        <v>117</v>
      </c>
      <c r="T310" s="414" t="s">
        <v>117</v>
      </c>
      <c r="U310" s="414" t="s">
        <v>117</v>
      </c>
      <c r="V310" s="414" t="s">
        <v>117</v>
      </c>
    </row>
    <row r="311" spans="14:22" x14ac:dyDescent="0.25">
      <c r="N311" s="412">
        <v>53328</v>
      </c>
      <c r="O311" s="413">
        <f t="shared" si="7"/>
        <v>2046</v>
      </c>
      <c r="P311" s="414">
        <v>2.493150684931507</v>
      </c>
      <c r="Q311" s="414">
        <v>3.0794520547945203</v>
      </c>
      <c r="R311" s="414">
        <v>8.2191780821917817</v>
      </c>
      <c r="S311" s="414">
        <v>2.7397260273972601</v>
      </c>
      <c r="T311" s="414">
        <v>5.7534246575342465</v>
      </c>
      <c r="U311" s="414">
        <v>21.917808219178081</v>
      </c>
      <c r="V311" s="414">
        <v>2.1917808219178081</v>
      </c>
    </row>
    <row r="312" spans="14:22" x14ac:dyDescent="0.25">
      <c r="N312" s="412">
        <v>53359</v>
      </c>
      <c r="O312" s="413">
        <f t="shared" si="7"/>
        <v>2046</v>
      </c>
      <c r="P312" s="414" t="s">
        <v>117</v>
      </c>
      <c r="Q312" s="414" t="s">
        <v>117</v>
      </c>
      <c r="R312" s="414" t="s">
        <v>117</v>
      </c>
      <c r="S312" s="414" t="s">
        <v>117</v>
      </c>
      <c r="T312" s="414" t="s">
        <v>117</v>
      </c>
      <c r="U312" s="414" t="s">
        <v>117</v>
      </c>
      <c r="V312" s="414" t="s">
        <v>117</v>
      </c>
    </row>
    <row r="313" spans="14:22" x14ac:dyDescent="0.25">
      <c r="N313" s="412">
        <v>53387</v>
      </c>
      <c r="O313" s="413">
        <f t="shared" si="7"/>
        <v>2046</v>
      </c>
      <c r="P313" s="414" t="s">
        <v>117</v>
      </c>
      <c r="Q313" s="414" t="s">
        <v>117</v>
      </c>
      <c r="R313" s="414" t="s">
        <v>117</v>
      </c>
      <c r="S313" s="414" t="s">
        <v>117</v>
      </c>
      <c r="T313" s="414" t="s">
        <v>117</v>
      </c>
      <c r="U313" s="414" t="s">
        <v>117</v>
      </c>
      <c r="V313" s="414" t="s">
        <v>117</v>
      </c>
    </row>
    <row r="314" spans="14:22" x14ac:dyDescent="0.25">
      <c r="N314" s="412">
        <v>53418</v>
      </c>
      <c r="O314" s="413">
        <f t="shared" si="7"/>
        <v>2046</v>
      </c>
      <c r="P314" s="414" t="s">
        <v>117</v>
      </c>
      <c r="Q314" s="414" t="s">
        <v>117</v>
      </c>
      <c r="R314" s="414" t="s">
        <v>117</v>
      </c>
      <c r="S314" s="414" t="s">
        <v>117</v>
      </c>
      <c r="T314" s="414" t="s">
        <v>117</v>
      </c>
      <c r="U314" s="414" t="s">
        <v>117</v>
      </c>
      <c r="V314" s="414" t="s">
        <v>117</v>
      </c>
    </row>
    <row r="315" spans="14:22" x14ac:dyDescent="0.25">
      <c r="N315" s="412">
        <v>53448</v>
      </c>
      <c r="O315" s="413">
        <f t="shared" si="7"/>
        <v>2046</v>
      </c>
      <c r="P315" s="414" t="s">
        <v>117</v>
      </c>
      <c r="Q315" s="414" t="s">
        <v>117</v>
      </c>
      <c r="R315" s="414" t="s">
        <v>117</v>
      </c>
      <c r="S315" s="414" t="s">
        <v>117</v>
      </c>
      <c r="T315" s="414" t="s">
        <v>117</v>
      </c>
      <c r="U315" s="414" t="s">
        <v>117</v>
      </c>
      <c r="V315" s="414" t="s">
        <v>117</v>
      </c>
    </row>
    <row r="316" spans="14:22" x14ac:dyDescent="0.25">
      <c r="N316" s="412">
        <v>53479</v>
      </c>
      <c r="O316" s="413">
        <f t="shared" si="7"/>
        <v>2046</v>
      </c>
      <c r="P316" s="414" t="s">
        <v>117</v>
      </c>
      <c r="Q316" s="414" t="s">
        <v>117</v>
      </c>
      <c r="R316" s="414" t="s">
        <v>117</v>
      </c>
      <c r="S316" s="414" t="s">
        <v>117</v>
      </c>
      <c r="T316" s="414" t="s">
        <v>117</v>
      </c>
      <c r="U316" s="414" t="s">
        <v>117</v>
      </c>
      <c r="V316" s="414" t="s">
        <v>117</v>
      </c>
    </row>
    <row r="317" spans="14:22" x14ac:dyDescent="0.25">
      <c r="N317" s="412">
        <v>53509</v>
      </c>
      <c r="O317" s="413">
        <f t="shared" si="7"/>
        <v>2046</v>
      </c>
      <c r="P317" s="414" t="s">
        <v>117</v>
      </c>
      <c r="Q317" s="414" t="s">
        <v>117</v>
      </c>
      <c r="R317" s="414" t="s">
        <v>117</v>
      </c>
      <c r="S317" s="414" t="s">
        <v>117</v>
      </c>
      <c r="T317" s="414" t="s">
        <v>117</v>
      </c>
      <c r="U317" s="414" t="s">
        <v>117</v>
      </c>
      <c r="V317" s="414" t="s">
        <v>117</v>
      </c>
    </row>
    <row r="318" spans="14:22" x14ac:dyDescent="0.25">
      <c r="N318" s="412">
        <v>53540</v>
      </c>
      <c r="O318" s="413">
        <f t="shared" si="7"/>
        <v>2046</v>
      </c>
      <c r="P318" s="414" t="s">
        <v>117</v>
      </c>
      <c r="Q318" s="414" t="s">
        <v>117</v>
      </c>
      <c r="R318" s="414" t="s">
        <v>117</v>
      </c>
      <c r="S318" s="414" t="s">
        <v>117</v>
      </c>
      <c r="T318" s="414" t="s">
        <v>117</v>
      </c>
      <c r="U318" s="414" t="s">
        <v>117</v>
      </c>
      <c r="V318" s="414" t="s">
        <v>117</v>
      </c>
    </row>
    <row r="319" spans="14:22" x14ac:dyDescent="0.25">
      <c r="N319" s="412">
        <v>53571</v>
      </c>
      <c r="O319" s="413">
        <f t="shared" si="7"/>
        <v>2046</v>
      </c>
      <c r="P319" s="414" t="s">
        <v>117</v>
      </c>
      <c r="Q319" s="414" t="s">
        <v>117</v>
      </c>
      <c r="R319" s="414" t="s">
        <v>117</v>
      </c>
      <c r="S319" s="414" t="s">
        <v>117</v>
      </c>
      <c r="T319" s="414" t="s">
        <v>117</v>
      </c>
      <c r="U319" s="414" t="s">
        <v>117</v>
      </c>
      <c r="V319" s="414" t="s">
        <v>117</v>
      </c>
    </row>
    <row r="320" spans="14:22" x14ac:dyDescent="0.25">
      <c r="N320" s="412">
        <v>53601</v>
      </c>
      <c r="O320" s="413">
        <f t="shared" si="7"/>
        <v>2046</v>
      </c>
      <c r="P320" s="414" t="s">
        <v>117</v>
      </c>
      <c r="Q320" s="414" t="s">
        <v>117</v>
      </c>
      <c r="R320" s="414" t="s">
        <v>117</v>
      </c>
      <c r="S320" s="414" t="s">
        <v>117</v>
      </c>
      <c r="T320" s="414" t="s">
        <v>117</v>
      </c>
      <c r="U320" s="414" t="s">
        <v>117</v>
      </c>
      <c r="V320" s="414" t="s">
        <v>117</v>
      </c>
    </row>
    <row r="321" spans="14:22" x14ac:dyDescent="0.25">
      <c r="N321" s="412">
        <v>53632</v>
      </c>
      <c r="O321" s="413">
        <f t="shared" si="7"/>
        <v>2046</v>
      </c>
      <c r="P321" s="414" t="s">
        <v>117</v>
      </c>
      <c r="Q321" s="414" t="s">
        <v>117</v>
      </c>
      <c r="R321" s="414" t="s">
        <v>117</v>
      </c>
      <c r="S321" s="414" t="s">
        <v>117</v>
      </c>
      <c r="T321" s="414" t="s">
        <v>117</v>
      </c>
      <c r="U321" s="414" t="s">
        <v>117</v>
      </c>
      <c r="V321" s="414" t="s">
        <v>117</v>
      </c>
    </row>
    <row r="322" spans="14:22" x14ac:dyDescent="0.25">
      <c r="N322" s="412">
        <v>53662</v>
      </c>
      <c r="O322" s="413">
        <f t="shared" si="7"/>
        <v>2046</v>
      </c>
      <c r="P322" s="414" t="s">
        <v>117</v>
      </c>
      <c r="Q322" s="414" t="s">
        <v>117</v>
      </c>
      <c r="R322" s="414" t="s">
        <v>117</v>
      </c>
      <c r="S322" s="414" t="s">
        <v>117</v>
      </c>
      <c r="T322" s="414" t="s">
        <v>117</v>
      </c>
      <c r="U322" s="414" t="s">
        <v>117</v>
      </c>
      <c r="V322" s="414" t="s">
        <v>117</v>
      </c>
    </row>
    <row r="323" spans="14:22" x14ac:dyDescent="0.25">
      <c r="N323" s="412">
        <v>53693</v>
      </c>
      <c r="O323" s="413">
        <f t="shared" si="7"/>
        <v>2047</v>
      </c>
      <c r="P323" s="414">
        <v>2.3561643835616439</v>
      </c>
      <c r="Q323" s="414">
        <v>2.7726027397260271</v>
      </c>
      <c r="R323" s="414">
        <v>8.2191780821917817</v>
      </c>
      <c r="S323" s="414">
        <v>2.7397260273972601</v>
      </c>
      <c r="T323" s="414">
        <v>5.4794520547945202</v>
      </c>
      <c r="U323" s="414">
        <v>21.917808219178081</v>
      </c>
      <c r="V323" s="414">
        <v>2.1917808219178081</v>
      </c>
    </row>
    <row r="324" spans="14:22" x14ac:dyDescent="0.25">
      <c r="N324" s="412">
        <v>53724</v>
      </c>
      <c r="O324" s="413">
        <f t="shared" si="7"/>
        <v>2047</v>
      </c>
      <c r="P324" s="414" t="s">
        <v>117</v>
      </c>
      <c r="Q324" s="414" t="s">
        <v>117</v>
      </c>
      <c r="R324" s="414" t="s">
        <v>117</v>
      </c>
      <c r="S324" s="414" t="s">
        <v>117</v>
      </c>
      <c r="T324" s="414" t="s">
        <v>117</v>
      </c>
      <c r="U324" s="414" t="s">
        <v>117</v>
      </c>
      <c r="V324" s="414" t="s">
        <v>117</v>
      </c>
    </row>
    <row r="325" spans="14:22" x14ac:dyDescent="0.25">
      <c r="N325" s="412">
        <v>53752</v>
      </c>
      <c r="O325" s="413">
        <f t="shared" si="7"/>
        <v>2047</v>
      </c>
      <c r="P325" s="414" t="s">
        <v>117</v>
      </c>
      <c r="Q325" s="414" t="s">
        <v>117</v>
      </c>
      <c r="R325" s="414" t="s">
        <v>117</v>
      </c>
      <c r="S325" s="414" t="s">
        <v>117</v>
      </c>
      <c r="T325" s="414" t="s">
        <v>117</v>
      </c>
      <c r="U325" s="414" t="s">
        <v>117</v>
      </c>
      <c r="V325" s="414" t="s">
        <v>117</v>
      </c>
    </row>
    <row r="326" spans="14:22" x14ac:dyDescent="0.25">
      <c r="N326" s="412">
        <v>53783</v>
      </c>
      <c r="O326" s="413">
        <f t="shared" si="7"/>
        <v>2047</v>
      </c>
      <c r="P326" s="414" t="s">
        <v>117</v>
      </c>
      <c r="Q326" s="414" t="s">
        <v>117</v>
      </c>
      <c r="R326" s="414" t="s">
        <v>117</v>
      </c>
      <c r="S326" s="414" t="s">
        <v>117</v>
      </c>
      <c r="T326" s="414" t="s">
        <v>117</v>
      </c>
      <c r="U326" s="414" t="s">
        <v>117</v>
      </c>
      <c r="V326" s="414" t="s">
        <v>117</v>
      </c>
    </row>
    <row r="327" spans="14:22" x14ac:dyDescent="0.25">
      <c r="N327" s="412">
        <v>53813</v>
      </c>
      <c r="O327" s="413">
        <f t="shared" si="7"/>
        <v>2047</v>
      </c>
      <c r="P327" s="414" t="s">
        <v>117</v>
      </c>
      <c r="Q327" s="414" t="s">
        <v>117</v>
      </c>
      <c r="R327" s="414" t="s">
        <v>117</v>
      </c>
      <c r="S327" s="414" t="s">
        <v>117</v>
      </c>
      <c r="T327" s="414" t="s">
        <v>117</v>
      </c>
      <c r="U327" s="414" t="s">
        <v>117</v>
      </c>
      <c r="V327" s="414" t="s">
        <v>117</v>
      </c>
    </row>
    <row r="328" spans="14:22" x14ac:dyDescent="0.25">
      <c r="N328" s="412">
        <v>53844</v>
      </c>
      <c r="O328" s="413">
        <f t="shared" si="7"/>
        <v>2047</v>
      </c>
      <c r="P328" s="414" t="s">
        <v>117</v>
      </c>
      <c r="Q328" s="414" t="s">
        <v>117</v>
      </c>
      <c r="R328" s="414" t="s">
        <v>117</v>
      </c>
      <c r="S328" s="414" t="s">
        <v>117</v>
      </c>
      <c r="T328" s="414" t="s">
        <v>117</v>
      </c>
      <c r="U328" s="414" t="s">
        <v>117</v>
      </c>
      <c r="V328" s="414" t="s">
        <v>117</v>
      </c>
    </row>
    <row r="329" spans="14:22" x14ac:dyDescent="0.25">
      <c r="N329" s="412">
        <v>53874</v>
      </c>
      <c r="O329" s="413">
        <f t="shared" si="7"/>
        <v>2047</v>
      </c>
      <c r="P329" s="414" t="s">
        <v>117</v>
      </c>
      <c r="Q329" s="414" t="s">
        <v>117</v>
      </c>
      <c r="R329" s="414" t="s">
        <v>117</v>
      </c>
      <c r="S329" s="414" t="s">
        <v>117</v>
      </c>
      <c r="T329" s="414" t="s">
        <v>117</v>
      </c>
      <c r="U329" s="414" t="s">
        <v>117</v>
      </c>
      <c r="V329" s="414" t="s">
        <v>117</v>
      </c>
    </row>
    <row r="330" spans="14:22" x14ac:dyDescent="0.25">
      <c r="N330" s="412">
        <v>53905</v>
      </c>
      <c r="O330" s="413">
        <f t="shared" si="7"/>
        <v>2047</v>
      </c>
      <c r="P330" s="414" t="s">
        <v>117</v>
      </c>
      <c r="Q330" s="414" t="s">
        <v>117</v>
      </c>
      <c r="R330" s="414" t="s">
        <v>117</v>
      </c>
      <c r="S330" s="414" t="s">
        <v>117</v>
      </c>
      <c r="T330" s="414" t="s">
        <v>117</v>
      </c>
      <c r="U330" s="414" t="s">
        <v>117</v>
      </c>
      <c r="V330" s="414" t="s">
        <v>117</v>
      </c>
    </row>
    <row r="331" spans="14:22" x14ac:dyDescent="0.25">
      <c r="N331" s="412">
        <v>53936</v>
      </c>
      <c r="O331" s="413">
        <f t="shared" si="7"/>
        <v>2047</v>
      </c>
      <c r="P331" s="414" t="s">
        <v>117</v>
      </c>
      <c r="Q331" s="414" t="s">
        <v>117</v>
      </c>
      <c r="R331" s="414" t="s">
        <v>117</v>
      </c>
      <c r="S331" s="414" t="s">
        <v>117</v>
      </c>
      <c r="T331" s="414" t="s">
        <v>117</v>
      </c>
      <c r="U331" s="414" t="s">
        <v>117</v>
      </c>
      <c r="V331" s="414" t="s">
        <v>117</v>
      </c>
    </row>
    <row r="332" spans="14:22" x14ac:dyDescent="0.25">
      <c r="N332" s="412">
        <v>53966</v>
      </c>
      <c r="O332" s="413">
        <f t="shared" si="7"/>
        <v>2047</v>
      </c>
      <c r="P332" s="414" t="s">
        <v>117</v>
      </c>
      <c r="Q332" s="414" t="s">
        <v>117</v>
      </c>
      <c r="R332" s="414" t="s">
        <v>117</v>
      </c>
      <c r="S332" s="414" t="s">
        <v>117</v>
      </c>
      <c r="T332" s="414" t="s">
        <v>117</v>
      </c>
      <c r="U332" s="414" t="s">
        <v>117</v>
      </c>
      <c r="V332" s="414" t="s">
        <v>117</v>
      </c>
    </row>
    <row r="333" spans="14:22" x14ac:dyDescent="0.25">
      <c r="N333" s="412">
        <v>53997</v>
      </c>
      <c r="O333" s="413">
        <f t="shared" si="7"/>
        <v>2047</v>
      </c>
      <c r="P333" s="414" t="s">
        <v>117</v>
      </c>
      <c r="Q333" s="414" t="s">
        <v>117</v>
      </c>
      <c r="R333" s="414" t="s">
        <v>117</v>
      </c>
      <c r="S333" s="414" t="s">
        <v>117</v>
      </c>
      <c r="T333" s="414" t="s">
        <v>117</v>
      </c>
      <c r="U333" s="414" t="s">
        <v>117</v>
      </c>
      <c r="V333" s="414" t="s">
        <v>117</v>
      </c>
    </row>
    <row r="334" spans="14:22" x14ac:dyDescent="0.25">
      <c r="N334" s="412">
        <v>54027</v>
      </c>
      <c r="O334" s="413">
        <f t="shared" si="7"/>
        <v>2047</v>
      </c>
      <c r="P334" s="414" t="s">
        <v>117</v>
      </c>
      <c r="Q334" s="414" t="s">
        <v>117</v>
      </c>
      <c r="R334" s="414" t="s">
        <v>117</v>
      </c>
      <c r="S334" s="414" t="s">
        <v>117</v>
      </c>
      <c r="T334" s="414" t="s">
        <v>117</v>
      </c>
      <c r="U334" s="414" t="s">
        <v>117</v>
      </c>
      <c r="V334" s="414" t="s">
        <v>117</v>
      </c>
    </row>
    <row r="335" spans="14:22" x14ac:dyDescent="0.25">
      <c r="N335" s="412">
        <v>54058</v>
      </c>
      <c r="O335" s="413">
        <f t="shared" si="7"/>
        <v>2048</v>
      </c>
      <c r="P335" s="414">
        <v>2.2465753424657531</v>
      </c>
      <c r="Q335" s="414">
        <v>2.493150684931507</v>
      </c>
      <c r="R335" s="414">
        <v>8.2191780821917817</v>
      </c>
      <c r="S335" s="414">
        <v>2.7397260273972601</v>
      </c>
      <c r="T335" s="414">
        <v>6.0273972602739727</v>
      </c>
      <c r="U335" s="414">
        <v>21.917808219178081</v>
      </c>
      <c r="V335" s="414">
        <v>2.1917808219178081</v>
      </c>
    </row>
    <row r="336" spans="14:22" x14ac:dyDescent="0.25">
      <c r="N336" s="412">
        <v>54089</v>
      </c>
      <c r="O336" s="413">
        <f t="shared" si="7"/>
        <v>2048</v>
      </c>
      <c r="P336" s="414" t="s">
        <v>117</v>
      </c>
      <c r="Q336" s="414" t="s">
        <v>117</v>
      </c>
      <c r="R336" s="414" t="s">
        <v>117</v>
      </c>
      <c r="S336" s="414" t="s">
        <v>117</v>
      </c>
      <c r="T336" s="414" t="s">
        <v>117</v>
      </c>
      <c r="U336" s="414" t="s">
        <v>117</v>
      </c>
      <c r="V336" s="414" t="s">
        <v>117</v>
      </c>
    </row>
    <row r="337" spans="14:22" x14ac:dyDescent="0.25">
      <c r="N337" s="412">
        <v>54118</v>
      </c>
      <c r="O337" s="413">
        <f t="shared" si="7"/>
        <v>2048</v>
      </c>
      <c r="P337" s="414" t="s">
        <v>117</v>
      </c>
      <c r="Q337" s="414" t="s">
        <v>117</v>
      </c>
      <c r="R337" s="414" t="s">
        <v>117</v>
      </c>
      <c r="S337" s="414" t="s">
        <v>117</v>
      </c>
      <c r="T337" s="414" t="s">
        <v>117</v>
      </c>
      <c r="U337" s="414" t="s">
        <v>117</v>
      </c>
      <c r="V337" s="414" t="s">
        <v>117</v>
      </c>
    </row>
    <row r="338" spans="14:22" x14ac:dyDescent="0.25">
      <c r="N338" s="412">
        <v>54149</v>
      </c>
      <c r="O338" s="413">
        <f t="shared" si="7"/>
        <v>2048</v>
      </c>
      <c r="P338" s="414" t="s">
        <v>117</v>
      </c>
      <c r="Q338" s="414" t="s">
        <v>117</v>
      </c>
      <c r="R338" s="414" t="s">
        <v>117</v>
      </c>
      <c r="S338" s="414" t="s">
        <v>117</v>
      </c>
      <c r="T338" s="414" t="s">
        <v>117</v>
      </c>
      <c r="U338" s="414" t="s">
        <v>117</v>
      </c>
      <c r="V338" s="414" t="s">
        <v>117</v>
      </c>
    </row>
    <row r="339" spans="14:22" x14ac:dyDescent="0.25">
      <c r="N339" s="412">
        <v>54179</v>
      </c>
      <c r="O339" s="413">
        <f t="shared" si="7"/>
        <v>2048</v>
      </c>
      <c r="P339" s="414" t="s">
        <v>117</v>
      </c>
      <c r="Q339" s="414" t="s">
        <v>117</v>
      </c>
      <c r="R339" s="414" t="s">
        <v>117</v>
      </c>
      <c r="S339" s="414" t="s">
        <v>117</v>
      </c>
      <c r="T339" s="414" t="s">
        <v>117</v>
      </c>
      <c r="U339" s="414" t="s">
        <v>117</v>
      </c>
      <c r="V339" s="414" t="s">
        <v>117</v>
      </c>
    </row>
    <row r="340" spans="14:22" x14ac:dyDescent="0.25">
      <c r="N340" s="412">
        <v>54210</v>
      </c>
      <c r="O340" s="413">
        <f t="shared" si="7"/>
        <v>2048</v>
      </c>
      <c r="P340" s="414" t="s">
        <v>117</v>
      </c>
      <c r="Q340" s="414" t="s">
        <v>117</v>
      </c>
      <c r="R340" s="414" t="s">
        <v>117</v>
      </c>
      <c r="S340" s="414" t="s">
        <v>117</v>
      </c>
      <c r="T340" s="414" t="s">
        <v>117</v>
      </c>
      <c r="U340" s="414" t="s">
        <v>117</v>
      </c>
      <c r="V340" s="414" t="s">
        <v>117</v>
      </c>
    </row>
    <row r="341" spans="14:22" x14ac:dyDescent="0.25">
      <c r="N341" s="412">
        <v>54240</v>
      </c>
      <c r="O341" s="413">
        <f t="shared" si="7"/>
        <v>2048</v>
      </c>
      <c r="P341" s="414" t="s">
        <v>117</v>
      </c>
      <c r="Q341" s="414" t="s">
        <v>117</v>
      </c>
      <c r="R341" s="414" t="s">
        <v>117</v>
      </c>
      <c r="S341" s="414" t="s">
        <v>117</v>
      </c>
      <c r="T341" s="414" t="s">
        <v>117</v>
      </c>
      <c r="U341" s="414" t="s">
        <v>117</v>
      </c>
      <c r="V341" s="414" t="s">
        <v>117</v>
      </c>
    </row>
    <row r="342" spans="14:22" x14ac:dyDescent="0.25">
      <c r="N342" s="412">
        <v>54271</v>
      </c>
      <c r="O342" s="413">
        <f t="shared" si="7"/>
        <v>2048</v>
      </c>
      <c r="P342" s="414" t="s">
        <v>117</v>
      </c>
      <c r="Q342" s="414" t="s">
        <v>117</v>
      </c>
      <c r="R342" s="414" t="s">
        <v>117</v>
      </c>
      <c r="S342" s="414" t="s">
        <v>117</v>
      </c>
      <c r="T342" s="414" t="s">
        <v>117</v>
      </c>
      <c r="U342" s="414" t="s">
        <v>117</v>
      </c>
      <c r="V342" s="414" t="s">
        <v>117</v>
      </c>
    </row>
    <row r="343" spans="14:22" x14ac:dyDescent="0.25">
      <c r="N343" s="412">
        <v>54302</v>
      </c>
      <c r="O343" s="413">
        <f t="shared" si="7"/>
        <v>2048</v>
      </c>
      <c r="P343" s="414" t="s">
        <v>117</v>
      </c>
      <c r="Q343" s="414" t="s">
        <v>117</v>
      </c>
      <c r="R343" s="414" t="s">
        <v>117</v>
      </c>
      <c r="S343" s="414" t="s">
        <v>117</v>
      </c>
      <c r="T343" s="414" t="s">
        <v>117</v>
      </c>
      <c r="U343" s="414" t="s">
        <v>117</v>
      </c>
      <c r="V343" s="414" t="s">
        <v>117</v>
      </c>
    </row>
    <row r="344" spans="14:22" x14ac:dyDescent="0.25">
      <c r="N344" s="412">
        <v>54332</v>
      </c>
      <c r="O344" s="413">
        <f t="shared" si="7"/>
        <v>2048</v>
      </c>
      <c r="P344" s="414" t="s">
        <v>117</v>
      </c>
      <c r="Q344" s="414" t="s">
        <v>117</v>
      </c>
      <c r="R344" s="414" t="s">
        <v>117</v>
      </c>
      <c r="S344" s="414" t="s">
        <v>117</v>
      </c>
      <c r="T344" s="414" t="s">
        <v>117</v>
      </c>
      <c r="U344" s="414" t="s">
        <v>117</v>
      </c>
      <c r="V344" s="414" t="s">
        <v>117</v>
      </c>
    </row>
    <row r="345" spans="14:22" x14ac:dyDescent="0.25">
      <c r="N345" s="412">
        <v>54363</v>
      </c>
      <c r="O345" s="413">
        <f t="shared" si="7"/>
        <v>2048</v>
      </c>
      <c r="P345" s="414" t="s">
        <v>117</v>
      </c>
      <c r="Q345" s="414" t="s">
        <v>117</v>
      </c>
      <c r="R345" s="414" t="s">
        <v>117</v>
      </c>
      <c r="S345" s="414" t="s">
        <v>117</v>
      </c>
      <c r="T345" s="414" t="s">
        <v>117</v>
      </c>
      <c r="U345" s="414" t="s">
        <v>117</v>
      </c>
      <c r="V345" s="414" t="s">
        <v>117</v>
      </c>
    </row>
    <row r="346" spans="14:22" x14ac:dyDescent="0.25">
      <c r="N346" s="412">
        <v>54393</v>
      </c>
      <c r="O346" s="413">
        <f t="shared" si="7"/>
        <v>2048</v>
      </c>
      <c r="P346" s="414" t="s">
        <v>117</v>
      </c>
      <c r="Q346" s="414" t="s">
        <v>117</v>
      </c>
      <c r="R346" s="414" t="s">
        <v>117</v>
      </c>
      <c r="S346" s="414" t="s">
        <v>117</v>
      </c>
      <c r="T346" s="414" t="s">
        <v>117</v>
      </c>
      <c r="U346" s="414" t="s">
        <v>117</v>
      </c>
      <c r="V346" s="414" t="s">
        <v>117</v>
      </c>
    </row>
    <row r="347" spans="14:22" x14ac:dyDescent="0.25">
      <c r="N347" s="412">
        <v>54424</v>
      </c>
      <c r="O347" s="413">
        <f t="shared" si="7"/>
        <v>2049</v>
      </c>
      <c r="P347" s="414">
        <v>2.1369863013698631</v>
      </c>
      <c r="Q347" s="414">
        <v>2.2438356164383562</v>
      </c>
      <c r="R347" s="414">
        <v>8.2191780821917817</v>
      </c>
      <c r="S347" s="414">
        <v>2.7397260273972601</v>
      </c>
      <c r="T347" s="414">
        <v>5.7534246575342465</v>
      </c>
      <c r="U347" s="414">
        <v>21.917808219178081</v>
      </c>
      <c r="V347" s="414">
        <v>2.4657534246575343</v>
      </c>
    </row>
    <row r="348" spans="14:22" x14ac:dyDescent="0.25">
      <c r="N348" s="412">
        <v>54455</v>
      </c>
      <c r="O348" s="413">
        <f t="shared" si="7"/>
        <v>2049</v>
      </c>
      <c r="P348" s="414" t="s">
        <v>117</v>
      </c>
      <c r="Q348" s="414" t="s">
        <v>117</v>
      </c>
      <c r="R348" s="414" t="s">
        <v>117</v>
      </c>
      <c r="S348" s="414" t="s">
        <v>117</v>
      </c>
      <c r="T348" s="414" t="s">
        <v>117</v>
      </c>
      <c r="U348" s="414" t="s">
        <v>117</v>
      </c>
      <c r="V348" s="414" t="s">
        <v>117</v>
      </c>
    </row>
    <row r="349" spans="14:22" x14ac:dyDescent="0.25">
      <c r="N349" s="412">
        <v>54483</v>
      </c>
      <c r="O349" s="413">
        <f t="shared" si="7"/>
        <v>2049</v>
      </c>
      <c r="P349" s="414" t="s">
        <v>117</v>
      </c>
      <c r="Q349" s="414" t="s">
        <v>117</v>
      </c>
      <c r="R349" s="414" t="s">
        <v>117</v>
      </c>
      <c r="S349" s="414" t="s">
        <v>117</v>
      </c>
      <c r="T349" s="414" t="s">
        <v>117</v>
      </c>
      <c r="U349" s="414" t="s">
        <v>117</v>
      </c>
      <c r="V349" s="414" t="s">
        <v>117</v>
      </c>
    </row>
    <row r="350" spans="14:22" x14ac:dyDescent="0.25">
      <c r="N350" s="412">
        <v>54514</v>
      </c>
      <c r="O350" s="413">
        <f t="shared" si="7"/>
        <v>2049</v>
      </c>
      <c r="P350" s="414" t="s">
        <v>117</v>
      </c>
      <c r="Q350" s="414" t="s">
        <v>117</v>
      </c>
      <c r="R350" s="414" t="s">
        <v>117</v>
      </c>
      <c r="S350" s="414" t="s">
        <v>117</v>
      </c>
      <c r="T350" s="414" t="s">
        <v>117</v>
      </c>
      <c r="U350" s="414" t="s">
        <v>117</v>
      </c>
      <c r="V350" s="414" t="s">
        <v>117</v>
      </c>
    </row>
    <row r="351" spans="14:22" x14ac:dyDescent="0.25">
      <c r="N351" s="412">
        <v>54544</v>
      </c>
      <c r="O351" s="413">
        <f t="shared" si="7"/>
        <v>2049</v>
      </c>
      <c r="P351" s="414" t="s">
        <v>117</v>
      </c>
      <c r="Q351" s="414" t="s">
        <v>117</v>
      </c>
      <c r="R351" s="414" t="s">
        <v>117</v>
      </c>
      <c r="S351" s="414" t="s">
        <v>117</v>
      </c>
      <c r="T351" s="414" t="s">
        <v>117</v>
      </c>
      <c r="U351" s="414" t="s">
        <v>117</v>
      </c>
      <c r="V351" s="414" t="s">
        <v>117</v>
      </c>
    </row>
    <row r="352" spans="14:22" x14ac:dyDescent="0.25">
      <c r="N352" s="412">
        <v>54575</v>
      </c>
      <c r="O352" s="413">
        <f t="shared" si="7"/>
        <v>2049</v>
      </c>
      <c r="P352" s="414" t="s">
        <v>117</v>
      </c>
      <c r="Q352" s="414" t="s">
        <v>117</v>
      </c>
      <c r="R352" s="414" t="s">
        <v>117</v>
      </c>
      <c r="S352" s="414" t="s">
        <v>117</v>
      </c>
      <c r="T352" s="414" t="s">
        <v>117</v>
      </c>
      <c r="U352" s="414" t="s">
        <v>117</v>
      </c>
      <c r="V352" s="414" t="s">
        <v>117</v>
      </c>
    </row>
    <row r="353" spans="14:22" x14ac:dyDescent="0.25">
      <c r="N353" s="412">
        <v>54605</v>
      </c>
      <c r="O353" s="413">
        <f t="shared" si="7"/>
        <v>2049</v>
      </c>
      <c r="P353" s="414" t="s">
        <v>117</v>
      </c>
      <c r="Q353" s="414" t="s">
        <v>117</v>
      </c>
      <c r="R353" s="414" t="s">
        <v>117</v>
      </c>
      <c r="S353" s="414" t="s">
        <v>117</v>
      </c>
      <c r="T353" s="414" t="s">
        <v>117</v>
      </c>
      <c r="U353" s="414" t="s">
        <v>117</v>
      </c>
      <c r="V353" s="414" t="s">
        <v>117</v>
      </c>
    </row>
    <row r="354" spans="14:22" x14ac:dyDescent="0.25">
      <c r="N354" s="412">
        <v>54636</v>
      </c>
      <c r="O354" s="413">
        <f t="shared" si="7"/>
        <v>2049</v>
      </c>
      <c r="P354" s="414" t="s">
        <v>117</v>
      </c>
      <c r="Q354" s="414" t="s">
        <v>117</v>
      </c>
      <c r="R354" s="414" t="s">
        <v>117</v>
      </c>
      <c r="S354" s="414" t="s">
        <v>117</v>
      </c>
      <c r="T354" s="414" t="s">
        <v>117</v>
      </c>
      <c r="U354" s="414" t="s">
        <v>117</v>
      </c>
      <c r="V354" s="414" t="s">
        <v>117</v>
      </c>
    </row>
    <row r="355" spans="14:22" x14ac:dyDescent="0.25">
      <c r="N355" s="412">
        <v>54667</v>
      </c>
      <c r="O355" s="413">
        <f t="shared" si="7"/>
        <v>2049</v>
      </c>
      <c r="P355" s="414" t="s">
        <v>117</v>
      </c>
      <c r="Q355" s="414" t="s">
        <v>117</v>
      </c>
      <c r="R355" s="414" t="s">
        <v>117</v>
      </c>
      <c r="S355" s="414" t="s">
        <v>117</v>
      </c>
      <c r="T355" s="414" t="s">
        <v>117</v>
      </c>
      <c r="U355" s="414" t="s">
        <v>117</v>
      </c>
      <c r="V355" s="414" t="s">
        <v>117</v>
      </c>
    </row>
    <row r="356" spans="14:22" x14ac:dyDescent="0.25">
      <c r="N356" s="412">
        <v>54697</v>
      </c>
      <c r="O356" s="413">
        <f t="shared" si="7"/>
        <v>2049</v>
      </c>
      <c r="P356" s="414" t="s">
        <v>117</v>
      </c>
      <c r="Q356" s="414" t="s">
        <v>117</v>
      </c>
      <c r="R356" s="414" t="s">
        <v>117</v>
      </c>
      <c r="S356" s="414" t="s">
        <v>117</v>
      </c>
      <c r="T356" s="414" t="s">
        <v>117</v>
      </c>
      <c r="U356" s="414" t="s">
        <v>117</v>
      </c>
      <c r="V356" s="414" t="s">
        <v>117</v>
      </c>
    </row>
    <row r="357" spans="14:22" x14ac:dyDescent="0.25">
      <c r="N357" s="412">
        <v>54728</v>
      </c>
      <c r="O357" s="413">
        <f t="shared" si="7"/>
        <v>2049</v>
      </c>
      <c r="P357" s="414" t="s">
        <v>117</v>
      </c>
      <c r="Q357" s="414" t="s">
        <v>117</v>
      </c>
      <c r="R357" s="414" t="s">
        <v>117</v>
      </c>
      <c r="S357" s="414" t="s">
        <v>117</v>
      </c>
      <c r="T357" s="414" t="s">
        <v>117</v>
      </c>
      <c r="U357" s="414" t="s">
        <v>117</v>
      </c>
      <c r="V357" s="414" t="s">
        <v>117</v>
      </c>
    </row>
    <row r="358" spans="14:22" x14ac:dyDescent="0.25">
      <c r="N358" s="412">
        <v>54758</v>
      </c>
      <c r="O358" s="413">
        <f t="shared" si="7"/>
        <v>2049</v>
      </c>
      <c r="P358" s="414" t="s">
        <v>117</v>
      </c>
      <c r="Q358" s="414" t="s">
        <v>117</v>
      </c>
      <c r="R358" s="414" t="s">
        <v>117</v>
      </c>
      <c r="S358" s="414" t="s">
        <v>117</v>
      </c>
      <c r="T358" s="414" t="s">
        <v>117</v>
      </c>
      <c r="U358" s="414" t="s">
        <v>117</v>
      </c>
      <c r="V358" s="414" t="s">
        <v>117</v>
      </c>
    </row>
    <row r="359" spans="14:22" x14ac:dyDescent="0.25">
      <c r="N359" s="412">
        <v>54789</v>
      </c>
      <c r="O359" s="413">
        <f t="shared" si="7"/>
        <v>2050</v>
      </c>
      <c r="P359" s="414">
        <v>2.0273972602739727</v>
      </c>
      <c r="Q359" s="414">
        <v>2.0191780821917806</v>
      </c>
      <c r="R359" s="414">
        <v>8.2191780821917817</v>
      </c>
      <c r="S359" s="414">
        <v>2.7397260273972601</v>
      </c>
      <c r="T359" s="414">
        <v>6.3013698630136989</v>
      </c>
      <c r="U359" s="414">
        <v>21.917808219178081</v>
      </c>
      <c r="V359" s="414">
        <v>2.4657534246575343</v>
      </c>
    </row>
    <row r="360" spans="14:22" x14ac:dyDescent="0.25">
      <c r="N360" s="412">
        <v>54820</v>
      </c>
      <c r="O360" s="413">
        <f t="shared" si="7"/>
        <v>2050</v>
      </c>
      <c r="P360" s="414" t="s">
        <v>117</v>
      </c>
      <c r="Q360" s="414" t="s">
        <v>117</v>
      </c>
      <c r="R360" s="414" t="s">
        <v>117</v>
      </c>
      <c r="S360" s="414" t="s">
        <v>117</v>
      </c>
      <c r="T360" s="414" t="s">
        <v>117</v>
      </c>
      <c r="U360" s="414" t="s">
        <v>117</v>
      </c>
      <c r="V360" s="414" t="s">
        <v>117</v>
      </c>
    </row>
    <row r="361" spans="14:22" x14ac:dyDescent="0.25">
      <c r="N361" s="412">
        <v>54848</v>
      </c>
      <c r="O361" s="413">
        <f t="shared" si="7"/>
        <v>2050</v>
      </c>
      <c r="P361" s="414" t="s">
        <v>117</v>
      </c>
      <c r="Q361" s="414" t="s">
        <v>117</v>
      </c>
      <c r="R361" s="414" t="s">
        <v>117</v>
      </c>
      <c r="S361" s="414" t="s">
        <v>117</v>
      </c>
      <c r="T361" s="414" t="s">
        <v>117</v>
      </c>
      <c r="U361" s="414" t="s">
        <v>117</v>
      </c>
      <c r="V361" s="414" t="s">
        <v>117</v>
      </c>
    </row>
    <row r="362" spans="14:22" x14ac:dyDescent="0.25">
      <c r="N362" s="412">
        <v>54879</v>
      </c>
      <c r="O362" s="413">
        <f t="shared" si="7"/>
        <v>2050</v>
      </c>
      <c r="P362" s="414" t="s">
        <v>117</v>
      </c>
      <c r="Q362" s="414" t="s">
        <v>117</v>
      </c>
      <c r="R362" s="414" t="s">
        <v>117</v>
      </c>
      <c r="S362" s="414" t="s">
        <v>117</v>
      </c>
      <c r="T362" s="414" t="s">
        <v>117</v>
      </c>
      <c r="U362" s="414" t="s">
        <v>117</v>
      </c>
      <c r="V362" s="414" t="s">
        <v>117</v>
      </c>
    </row>
    <row r="363" spans="14:22" x14ac:dyDescent="0.25">
      <c r="N363" s="412">
        <v>54909</v>
      </c>
      <c r="O363" s="413">
        <f t="shared" si="7"/>
        <v>2050</v>
      </c>
      <c r="P363" s="414" t="s">
        <v>117</v>
      </c>
      <c r="Q363" s="414" t="s">
        <v>117</v>
      </c>
      <c r="R363" s="414" t="s">
        <v>117</v>
      </c>
      <c r="S363" s="414" t="s">
        <v>117</v>
      </c>
      <c r="T363" s="414" t="s">
        <v>117</v>
      </c>
      <c r="U363" s="414" t="s">
        <v>117</v>
      </c>
      <c r="V363" s="414" t="s">
        <v>117</v>
      </c>
    </row>
    <row r="364" spans="14:22" x14ac:dyDescent="0.25">
      <c r="N364" s="412">
        <v>54940</v>
      </c>
      <c r="O364" s="413">
        <f t="shared" si="7"/>
        <v>2050</v>
      </c>
      <c r="P364" s="414" t="s">
        <v>117</v>
      </c>
      <c r="Q364" s="414" t="s">
        <v>117</v>
      </c>
      <c r="R364" s="414" t="s">
        <v>117</v>
      </c>
      <c r="S364" s="414" t="s">
        <v>117</v>
      </c>
      <c r="T364" s="414" t="s">
        <v>117</v>
      </c>
      <c r="U364" s="414" t="s">
        <v>117</v>
      </c>
      <c r="V364" s="414" t="s">
        <v>117</v>
      </c>
    </row>
    <row r="365" spans="14:22" x14ac:dyDescent="0.25">
      <c r="N365" s="412">
        <v>54970</v>
      </c>
      <c r="O365" s="413">
        <f t="shared" si="7"/>
        <v>2050</v>
      </c>
      <c r="P365" s="414" t="s">
        <v>117</v>
      </c>
      <c r="Q365" s="414" t="s">
        <v>117</v>
      </c>
      <c r="R365" s="414" t="s">
        <v>117</v>
      </c>
      <c r="S365" s="414" t="s">
        <v>117</v>
      </c>
      <c r="T365" s="414" t="s">
        <v>117</v>
      </c>
      <c r="U365" s="414" t="s">
        <v>117</v>
      </c>
      <c r="V365" s="414" t="s">
        <v>117</v>
      </c>
    </row>
    <row r="366" spans="14:22" x14ac:dyDescent="0.25">
      <c r="N366" s="412">
        <v>55001</v>
      </c>
      <c r="O366" s="413">
        <f t="shared" si="7"/>
        <v>2050</v>
      </c>
      <c r="P366" s="414" t="s">
        <v>117</v>
      </c>
      <c r="Q366" s="414" t="s">
        <v>117</v>
      </c>
      <c r="R366" s="414" t="s">
        <v>117</v>
      </c>
      <c r="S366" s="414" t="s">
        <v>117</v>
      </c>
      <c r="T366" s="414" t="s">
        <v>117</v>
      </c>
      <c r="U366" s="414" t="s">
        <v>117</v>
      </c>
      <c r="V366" s="414" t="s">
        <v>117</v>
      </c>
    </row>
    <row r="367" spans="14:22" x14ac:dyDescent="0.25">
      <c r="N367" s="412">
        <v>55032</v>
      </c>
      <c r="O367" s="413">
        <f t="shared" si="7"/>
        <v>2050</v>
      </c>
      <c r="P367" s="414" t="s">
        <v>117</v>
      </c>
      <c r="Q367" s="414" t="s">
        <v>117</v>
      </c>
      <c r="R367" s="414" t="s">
        <v>117</v>
      </c>
      <c r="S367" s="414" t="s">
        <v>117</v>
      </c>
      <c r="T367" s="414" t="s">
        <v>117</v>
      </c>
      <c r="U367" s="414" t="s">
        <v>117</v>
      </c>
      <c r="V367" s="414" t="s">
        <v>117</v>
      </c>
    </row>
    <row r="368" spans="14:22" x14ac:dyDescent="0.25">
      <c r="N368" s="412">
        <v>55062</v>
      </c>
      <c r="O368" s="413">
        <f t="shared" ref="O368:O370" si="8">YEAR(N368)</f>
        <v>2050</v>
      </c>
      <c r="P368" s="414" t="s">
        <v>117</v>
      </c>
      <c r="Q368" s="414" t="s">
        <v>117</v>
      </c>
      <c r="R368" s="414" t="s">
        <v>117</v>
      </c>
      <c r="S368" s="414" t="s">
        <v>117</v>
      </c>
      <c r="T368" s="414" t="s">
        <v>117</v>
      </c>
      <c r="U368" s="414" t="s">
        <v>117</v>
      </c>
      <c r="V368" s="414" t="s">
        <v>117</v>
      </c>
    </row>
    <row r="369" spans="14:22" x14ac:dyDescent="0.25">
      <c r="N369" s="412">
        <v>55093</v>
      </c>
      <c r="O369" s="413">
        <f t="shared" si="8"/>
        <v>2050</v>
      </c>
      <c r="P369" s="414" t="s">
        <v>117</v>
      </c>
      <c r="Q369" s="414" t="s">
        <v>117</v>
      </c>
      <c r="R369" s="414" t="s">
        <v>117</v>
      </c>
      <c r="S369" s="414" t="s">
        <v>117</v>
      </c>
      <c r="T369" s="414" t="s">
        <v>117</v>
      </c>
      <c r="U369" s="414" t="s">
        <v>117</v>
      </c>
      <c r="V369" s="414" t="s">
        <v>117</v>
      </c>
    </row>
    <row r="370" spans="14:22" x14ac:dyDescent="0.25">
      <c r="N370" s="412">
        <v>55123</v>
      </c>
      <c r="O370" s="413">
        <f t="shared" si="8"/>
        <v>2050</v>
      </c>
      <c r="P370" s="414" t="s">
        <v>117</v>
      </c>
      <c r="Q370" s="414" t="s">
        <v>117</v>
      </c>
      <c r="R370" s="414" t="s">
        <v>117</v>
      </c>
      <c r="S370" s="414" t="s">
        <v>117</v>
      </c>
      <c r="T370" s="414" t="s">
        <v>117</v>
      </c>
      <c r="U370" s="414" t="s">
        <v>117</v>
      </c>
      <c r="V370" s="414" t="s">
        <v>117</v>
      </c>
    </row>
  </sheetData>
  <conditionalFormatting sqref="P3:V12">
    <cfRule type="iconSet" priority="1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W22" sqref="W22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W24"/>
  <sheetViews>
    <sheetView workbookViewId="0">
      <selection activeCell="M29" sqref="M29"/>
    </sheetView>
  </sheetViews>
  <sheetFormatPr defaultRowHeight="15" x14ac:dyDescent="0.25"/>
  <cols>
    <col min="1" max="1" width="23.85546875" customWidth="1"/>
    <col min="2" max="2" width="16.28515625" customWidth="1"/>
    <col min="3" max="3" width="14" customWidth="1"/>
    <col min="4" max="4" width="14.85546875" customWidth="1"/>
  </cols>
  <sheetData>
    <row r="2" spans="1:23" ht="15.75" x14ac:dyDescent="0.25">
      <c r="A2" s="244" t="s">
        <v>214</v>
      </c>
      <c r="B2" s="234"/>
      <c r="C2" s="235"/>
      <c r="D2" s="235"/>
      <c r="E2" s="235"/>
      <c r="F2" s="235"/>
      <c r="G2" s="234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23" x14ac:dyDescent="0.25">
      <c r="A3" s="203" t="s">
        <v>215</v>
      </c>
      <c r="B3" s="203">
        <v>2024</v>
      </c>
      <c r="C3" s="203">
        <v>2025</v>
      </c>
      <c r="D3" s="203">
        <v>2026</v>
      </c>
      <c r="E3" s="203">
        <v>2027</v>
      </c>
      <c r="F3" s="203">
        <v>2028</v>
      </c>
      <c r="G3" s="203">
        <v>2029</v>
      </c>
      <c r="H3" s="203">
        <v>2030</v>
      </c>
      <c r="I3" s="203">
        <v>2031</v>
      </c>
      <c r="J3" s="203">
        <v>2032</v>
      </c>
      <c r="K3" s="203">
        <v>2033</v>
      </c>
      <c r="L3" s="203">
        <v>2034</v>
      </c>
      <c r="M3" s="203">
        <v>2035</v>
      </c>
      <c r="N3" s="203">
        <v>2036</v>
      </c>
      <c r="O3" s="203">
        <v>2037</v>
      </c>
      <c r="P3" s="203">
        <v>2038</v>
      </c>
      <c r="Q3" s="203">
        <v>2039</v>
      </c>
      <c r="R3" s="203">
        <v>2040</v>
      </c>
      <c r="S3" s="203">
        <v>2041</v>
      </c>
      <c r="T3" s="203">
        <v>2042</v>
      </c>
      <c r="U3" s="203">
        <v>2043</v>
      </c>
      <c r="V3" s="203">
        <v>2044</v>
      </c>
      <c r="W3" s="203">
        <v>2045</v>
      </c>
    </row>
    <row r="4" spans="1:23" x14ac:dyDescent="0.25">
      <c r="A4" s="204" t="s">
        <v>196</v>
      </c>
      <c r="B4" s="221">
        <v>1.7617993058578874</v>
      </c>
      <c r="C4" s="221">
        <v>1.8390896255268983</v>
      </c>
      <c r="D4" s="221">
        <v>1.5783477425188703</v>
      </c>
      <c r="E4" s="221">
        <v>1.6572668357372617</v>
      </c>
      <c r="F4" s="221">
        <v>1.6424867567880024</v>
      </c>
      <c r="G4" s="221">
        <v>1.6652086170624893</v>
      </c>
      <c r="H4" s="221">
        <v>1.5726811193569332</v>
      </c>
      <c r="I4" s="221">
        <v>1.6050694221267667</v>
      </c>
      <c r="J4" s="221">
        <v>1.6236651235450925</v>
      </c>
      <c r="K4" s="221">
        <v>1.6162760105074383</v>
      </c>
      <c r="L4" s="221">
        <v>1.61717432883946</v>
      </c>
      <c r="M4" s="221">
        <v>1.768130829996347</v>
      </c>
      <c r="N4" s="221">
        <v>1.8226438996199397</v>
      </c>
      <c r="O4" s="221">
        <v>2.016954495775146</v>
      </c>
      <c r="P4" s="221">
        <v>2.1277481879608042</v>
      </c>
      <c r="Q4" s="221">
        <v>2.2391670613126378</v>
      </c>
      <c r="R4" s="221">
        <v>2.4434620288511892</v>
      </c>
      <c r="S4" s="221">
        <v>2.4913553762943925</v>
      </c>
      <c r="T4" s="221">
        <v>2.4972238292281954</v>
      </c>
      <c r="U4" s="221">
        <v>2.6229178185681361</v>
      </c>
      <c r="V4" s="221">
        <v>2.6449643243716792</v>
      </c>
      <c r="W4" s="221">
        <v>2.7676305214391252</v>
      </c>
    </row>
    <row r="5" spans="1:23" x14ac:dyDescent="0.25">
      <c r="A5" s="204" t="s">
        <v>217</v>
      </c>
      <c r="B5" s="221">
        <v>1.70884879771834</v>
      </c>
      <c r="C5" s="221">
        <v>1.81042366405807</v>
      </c>
      <c r="D5" s="221">
        <v>1.6098651401530399</v>
      </c>
      <c r="E5" s="221">
        <v>1.74575959702499</v>
      </c>
      <c r="F5" s="221">
        <v>1.82395799914542</v>
      </c>
      <c r="G5" s="221">
        <v>1.87380031022148</v>
      </c>
      <c r="H5" s="221">
        <v>1.84498243527461</v>
      </c>
      <c r="I5" s="221">
        <v>1.87148956254788</v>
      </c>
      <c r="J5" s="221">
        <v>1.9715037666234501</v>
      </c>
      <c r="K5" s="221">
        <v>1.9957953691003101</v>
      </c>
      <c r="L5" s="221">
        <v>2.0045782377429102</v>
      </c>
      <c r="M5" s="221">
        <v>2.2283496923603598</v>
      </c>
      <c r="N5" s="221">
        <v>2.30867009152669</v>
      </c>
      <c r="O5" s="221">
        <v>2.57303120279576</v>
      </c>
      <c r="P5" s="221">
        <v>2.6166537878399798</v>
      </c>
      <c r="Q5" s="221">
        <v>2.7008957710970201</v>
      </c>
      <c r="R5" s="221">
        <v>2.8472333437630901</v>
      </c>
      <c r="S5" s="221">
        <v>3.0573482423225502</v>
      </c>
      <c r="T5" s="221">
        <v>3.0863937479358201</v>
      </c>
      <c r="U5" s="221">
        <v>3.2703118541793699</v>
      </c>
      <c r="V5" s="221">
        <v>3.3352831042015301</v>
      </c>
      <c r="W5" s="221">
        <v>3.31040594987225</v>
      </c>
    </row>
    <row r="6" spans="1:23" x14ac:dyDescent="0.25">
      <c r="A6" s="204" t="s">
        <v>46</v>
      </c>
      <c r="B6" s="221">
        <v>1.75008699808999</v>
      </c>
      <c r="C6" s="221">
        <v>1.79601344730229</v>
      </c>
      <c r="D6" s="221">
        <v>1.5891169183337801</v>
      </c>
      <c r="E6" s="221">
        <v>1.7112223088568801</v>
      </c>
      <c r="F6" s="221">
        <v>1.7801323963761699</v>
      </c>
      <c r="G6" s="221">
        <v>1.84214798363645</v>
      </c>
      <c r="H6" s="221">
        <v>1.7555858716993999</v>
      </c>
      <c r="I6" s="221">
        <v>1.80789753013365</v>
      </c>
      <c r="J6" s="221">
        <v>1.89053949624803</v>
      </c>
      <c r="K6" s="221">
        <v>1.9512271470637801</v>
      </c>
      <c r="L6" s="221">
        <v>1.9821099588756399</v>
      </c>
      <c r="M6" s="221">
        <v>2.1206892126492698</v>
      </c>
      <c r="N6" s="221">
        <v>2.2190038600286202</v>
      </c>
      <c r="O6" s="221">
        <v>2.4410494177028998</v>
      </c>
      <c r="P6" s="221">
        <v>2.5137432921810001</v>
      </c>
      <c r="Q6" s="221">
        <v>2.57634182128304</v>
      </c>
      <c r="R6" s="221">
        <v>2.7432519000351698</v>
      </c>
      <c r="S6" s="221">
        <v>2.8862293709374698</v>
      </c>
      <c r="T6" s="221">
        <v>2.8840064582412301</v>
      </c>
      <c r="U6" s="221">
        <v>3.10568517420757</v>
      </c>
      <c r="V6" s="221">
        <v>3.19801098108042</v>
      </c>
      <c r="W6" s="221">
        <v>3.2055330726751001</v>
      </c>
    </row>
    <row r="7" spans="1:23" x14ac:dyDescent="0.25">
      <c r="A7" s="240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1:23" ht="15.75" x14ac:dyDescent="0.25">
      <c r="A8" s="228" t="s">
        <v>302</v>
      </c>
      <c r="B8" s="229"/>
      <c r="C8" s="230"/>
      <c r="D8" s="230"/>
      <c r="E8" s="230"/>
      <c r="F8" s="230"/>
      <c r="G8" s="229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1"/>
    </row>
    <row r="9" spans="1:23" x14ac:dyDescent="0.25">
      <c r="A9" s="203" t="s">
        <v>215</v>
      </c>
      <c r="B9" s="232">
        <v>2024</v>
      </c>
      <c r="C9" s="232">
        <v>2025</v>
      </c>
      <c r="D9" s="232">
        <v>2026</v>
      </c>
      <c r="E9" s="232">
        <v>2027</v>
      </c>
      <c r="F9" s="232">
        <v>2028</v>
      </c>
      <c r="G9" s="232">
        <v>2029</v>
      </c>
      <c r="H9" s="232">
        <v>2030</v>
      </c>
      <c r="I9" s="232">
        <v>2031</v>
      </c>
      <c r="J9" s="232">
        <v>2032</v>
      </c>
      <c r="K9" s="232">
        <v>2033</v>
      </c>
      <c r="L9" s="232">
        <v>2034</v>
      </c>
      <c r="M9" s="232">
        <v>2035</v>
      </c>
      <c r="N9" s="232">
        <v>2036</v>
      </c>
      <c r="O9" s="232">
        <v>2037</v>
      </c>
      <c r="P9" s="232">
        <v>2038</v>
      </c>
      <c r="Q9" s="232">
        <v>2039</v>
      </c>
      <c r="R9" s="232">
        <v>2040</v>
      </c>
      <c r="S9" s="232">
        <v>2041</v>
      </c>
      <c r="T9" s="232">
        <v>2042</v>
      </c>
      <c r="U9" s="232">
        <v>2043</v>
      </c>
      <c r="V9" s="232">
        <v>2044</v>
      </c>
      <c r="W9" s="232">
        <v>2045</v>
      </c>
    </row>
    <row r="10" spans="1:23" x14ac:dyDescent="0.25">
      <c r="A10" s="204" t="s">
        <v>196</v>
      </c>
      <c r="B10" s="221">
        <v>1.2059971585826874</v>
      </c>
      <c r="C10" s="221">
        <v>1.3258976203708648</v>
      </c>
      <c r="D10" s="221">
        <v>1.2099711456222535</v>
      </c>
      <c r="E10" s="221">
        <v>1.2664883457336427</v>
      </c>
      <c r="F10" s="221">
        <v>1.2749578426971435</v>
      </c>
      <c r="G10" s="221">
        <v>1.2986818577270507</v>
      </c>
      <c r="H10" s="221">
        <v>1.3222267484207153</v>
      </c>
      <c r="I10" s="221">
        <v>1.3461461868256963</v>
      </c>
      <c r="J10" s="221">
        <v>1.3830694107041359</v>
      </c>
      <c r="K10" s="221">
        <v>1.3851340251541138</v>
      </c>
      <c r="L10" s="221">
        <v>1.4020050544509888</v>
      </c>
      <c r="M10" s="221">
        <v>1.5911670892410279</v>
      </c>
      <c r="N10" s="221">
        <v>1.6556110880889892</v>
      </c>
      <c r="O10" s="221">
        <v>1.8553122738342285</v>
      </c>
      <c r="P10" s="221">
        <v>2.0116100214996337</v>
      </c>
      <c r="Q10" s="221">
        <v>2.133633252937317</v>
      </c>
      <c r="R10" s="221">
        <v>2.3426038668441773</v>
      </c>
      <c r="S10" s="221">
        <v>2.3902072591438293</v>
      </c>
      <c r="T10" s="221">
        <v>2.3771862435226438</v>
      </c>
      <c r="U10" s="221">
        <v>2.4841783842506411</v>
      </c>
      <c r="V10" s="221">
        <v>2.516894648124695</v>
      </c>
      <c r="W10" s="221">
        <v>2.6682535866355894</v>
      </c>
    </row>
    <row r="11" spans="1:23" x14ac:dyDescent="0.25">
      <c r="A11" s="204" t="s">
        <v>217</v>
      </c>
      <c r="B11" s="221">
        <v>1.19380975345039</v>
      </c>
      <c r="C11" s="221">
        <v>1.32221177239799</v>
      </c>
      <c r="D11" s="221">
        <v>1.2612428406677201</v>
      </c>
      <c r="E11" s="221">
        <v>1.3792716144714401</v>
      </c>
      <c r="F11" s="221">
        <v>1.4422068311156999</v>
      </c>
      <c r="G11" s="221">
        <v>1.46100758600616</v>
      </c>
      <c r="H11" s="221">
        <v>1.48474464177703</v>
      </c>
      <c r="I11" s="221">
        <v>1.57827438202667</v>
      </c>
      <c r="J11" s="221">
        <v>1.6522597736778299</v>
      </c>
      <c r="K11" s="221">
        <v>1.68838744432831</v>
      </c>
      <c r="L11" s="221">
        <v>1.6849242282180801</v>
      </c>
      <c r="M11" s="221">
        <v>1.9480787829360999</v>
      </c>
      <c r="N11" s="221">
        <v>2.0823819735870401</v>
      </c>
      <c r="O11" s="221">
        <v>2.3329109465789801</v>
      </c>
      <c r="P11" s="221">
        <v>2.4367516647872902</v>
      </c>
      <c r="Q11" s="221">
        <v>2.5105389629363999</v>
      </c>
      <c r="R11" s="221">
        <v>2.6592609231491098</v>
      </c>
      <c r="S11" s="221">
        <v>2.87570567809296</v>
      </c>
      <c r="T11" s="221">
        <v>2.87127709552002</v>
      </c>
      <c r="U11" s="221">
        <v>2.98561404785156</v>
      </c>
      <c r="V11" s="221">
        <v>3.0884880429163002</v>
      </c>
      <c r="W11" s="221">
        <v>3.09122468300533</v>
      </c>
    </row>
    <row r="12" spans="1:23" x14ac:dyDescent="0.25">
      <c r="A12" s="204" t="s">
        <v>46</v>
      </c>
      <c r="B12" s="221">
        <v>1.2401139006366699</v>
      </c>
      <c r="C12" s="221">
        <v>1.3098850218868301</v>
      </c>
      <c r="D12" s="221">
        <v>1.2568051069145201</v>
      </c>
      <c r="E12" s="221">
        <v>1.3521152485275301</v>
      </c>
      <c r="F12" s="221">
        <v>1.4118559460601801</v>
      </c>
      <c r="G12" s="221">
        <v>1.42550002794647</v>
      </c>
      <c r="H12" s="221">
        <v>1.42857050041304</v>
      </c>
      <c r="I12" s="221">
        <v>1.50779369764044</v>
      </c>
      <c r="J12" s="221">
        <v>1.5620651525231199</v>
      </c>
      <c r="K12" s="221">
        <v>1.60256954411255</v>
      </c>
      <c r="L12" s="221">
        <v>1.6595788694534299</v>
      </c>
      <c r="M12" s="221">
        <v>1.85850488941193</v>
      </c>
      <c r="N12" s="221">
        <v>1.95374367698669</v>
      </c>
      <c r="O12" s="221">
        <v>2.1864120780258198</v>
      </c>
      <c r="P12" s="221">
        <v>2.2729248928146402</v>
      </c>
      <c r="Q12" s="221">
        <v>2.3429018926544201</v>
      </c>
      <c r="R12" s="221">
        <v>2.54698571797943</v>
      </c>
      <c r="S12" s="221">
        <v>2.6665594652938802</v>
      </c>
      <c r="T12" s="221">
        <v>2.6116967444457999</v>
      </c>
      <c r="U12" s="221">
        <v>2.7749890034179701</v>
      </c>
      <c r="V12" s="221">
        <v>2.82583640036869</v>
      </c>
      <c r="W12" s="221">
        <v>2.8514380818395599</v>
      </c>
    </row>
    <row r="13" spans="1:23" x14ac:dyDescent="0.25">
      <c r="A13" s="240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</row>
    <row r="14" spans="1:23" ht="15.75" x14ac:dyDescent="0.25">
      <c r="A14" s="233" t="s">
        <v>216</v>
      </c>
      <c r="B14" s="234"/>
      <c r="C14" s="235"/>
      <c r="D14" s="235"/>
      <c r="E14" s="235"/>
      <c r="F14" s="235"/>
      <c r="G14" s="234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</row>
    <row r="15" spans="1:23" x14ac:dyDescent="0.25">
      <c r="A15" s="203" t="s">
        <v>215</v>
      </c>
      <c r="B15" s="203">
        <v>2024</v>
      </c>
      <c r="C15" s="203">
        <v>2025</v>
      </c>
      <c r="D15" s="203">
        <v>2026</v>
      </c>
      <c r="E15" s="203">
        <v>2027</v>
      </c>
      <c r="F15" s="203">
        <v>2028</v>
      </c>
      <c r="G15" s="203">
        <v>2029</v>
      </c>
      <c r="H15" s="203">
        <v>2030</v>
      </c>
      <c r="I15" s="203">
        <v>2031</v>
      </c>
      <c r="J15" s="203">
        <v>2032</v>
      </c>
      <c r="K15" s="203">
        <v>2033</v>
      </c>
      <c r="L15" s="203">
        <v>2034</v>
      </c>
      <c r="M15" s="203">
        <v>2035</v>
      </c>
      <c r="N15" s="203">
        <v>2036</v>
      </c>
      <c r="O15" s="203">
        <v>2037</v>
      </c>
      <c r="P15" s="203">
        <v>2038</v>
      </c>
      <c r="Q15" s="203">
        <v>2039</v>
      </c>
      <c r="R15" s="203">
        <v>2040</v>
      </c>
      <c r="S15" s="203">
        <v>2041</v>
      </c>
      <c r="T15" s="203">
        <v>2042</v>
      </c>
      <c r="U15" s="203">
        <v>2043</v>
      </c>
      <c r="V15" s="203">
        <v>2044</v>
      </c>
      <c r="W15" s="203">
        <v>2045</v>
      </c>
    </row>
    <row r="16" spans="1:23" x14ac:dyDescent="0.25">
      <c r="A16" s="204" t="s">
        <v>196</v>
      </c>
      <c r="B16" s="221">
        <v>0.55580214727519983</v>
      </c>
      <c r="C16" s="221">
        <v>0.51319200515603347</v>
      </c>
      <c r="D16" s="221">
        <v>0.36837659689661695</v>
      </c>
      <c r="E16" s="221">
        <v>0.39077849000361908</v>
      </c>
      <c r="F16" s="221">
        <v>0.36752891409085875</v>
      </c>
      <c r="G16" s="221">
        <v>0.36652675933543849</v>
      </c>
      <c r="H16" s="221">
        <v>0.25045437093621797</v>
      </c>
      <c r="I16" s="221">
        <v>0.25892323530107036</v>
      </c>
      <c r="J16" s="221">
        <v>0.24059571284095663</v>
      </c>
      <c r="K16" s="221">
        <v>0.23114198535332456</v>
      </c>
      <c r="L16" s="221">
        <v>0.21516927438847117</v>
      </c>
      <c r="M16" s="221">
        <v>0.17696374075531912</v>
      </c>
      <c r="N16" s="221">
        <v>0.16703281153095048</v>
      </c>
      <c r="O16" s="221">
        <v>0.16164222194091743</v>
      </c>
      <c r="P16" s="221">
        <v>0.11613816646117064</v>
      </c>
      <c r="Q16" s="221">
        <v>0.10553380837532086</v>
      </c>
      <c r="R16" s="221">
        <v>0.10085816200701193</v>
      </c>
      <c r="S16" s="221">
        <v>0.10114811715056328</v>
      </c>
      <c r="T16" s="221">
        <v>0.12003758570555131</v>
      </c>
      <c r="U16" s="221">
        <v>0.13873943431749522</v>
      </c>
      <c r="V16" s="221">
        <v>0.1280696762469844</v>
      </c>
      <c r="W16" s="221">
        <v>9.9376934803535696E-2</v>
      </c>
    </row>
    <row r="17" spans="1:23" x14ac:dyDescent="0.25">
      <c r="A17" s="204" t="s">
        <v>217</v>
      </c>
      <c r="B17" s="221">
        <v>0.515039044267949</v>
      </c>
      <c r="C17" s="221">
        <v>0.48821189166008</v>
      </c>
      <c r="D17" s="221">
        <v>0.34862229948531398</v>
      </c>
      <c r="E17" s="221">
        <v>0.36648798255355902</v>
      </c>
      <c r="F17" s="221">
        <v>0.38175121603385198</v>
      </c>
      <c r="G17" s="221">
        <v>0.41279272421531898</v>
      </c>
      <c r="H17" s="221">
        <v>0.360237793497588</v>
      </c>
      <c r="I17" s="221">
        <v>0.29321518052121198</v>
      </c>
      <c r="J17" s="221">
        <v>0.319243992945621</v>
      </c>
      <c r="K17" s="221">
        <v>0.30740792477199702</v>
      </c>
      <c r="L17" s="221">
        <v>0.31965400952482798</v>
      </c>
      <c r="M17" s="221">
        <v>0.28027090942425897</v>
      </c>
      <c r="N17" s="221">
        <v>0.226288117939656</v>
      </c>
      <c r="O17" s="221">
        <v>0.24012025621678401</v>
      </c>
      <c r="P17" s="221">
        <v>0.17990212305268999</v>
      </c>
      <c r="Q17" s="221">
        <v>0.19035680816061801</v>
      </c>
      <c r="R17" s="221">
        <v>0.187972420613985</v>
      </c>
      <c r="S17" s="221">
        <v>0.18164256422959599</v>
      </c>
      <c r="T17" s="221">
        <v>0.2151166524158</v>
      </c>
      <c r="U17" s="221">
        <v>0.28469780632781</v>
      </c>
      <c r="V17" s="221">
        <v>0.24679506128523099</v>
      </c>
      <c r="W17" s="221">
        <v>0.219181266866914</v>
      </c>
    </row>
    <row r="18" spans="1:23" x14ac:dyDescent="0.25">
      <c r="A18" s="204" t="s">
        <v>46</v>
      </c>
      <c r="B18" s="221">
        <v>0.50997309745332198</v>
      </c>
      <c r="C18" s="221">
        <v>0.48612842541546603</v>
      </c>
      <c r="D18" s="221">
        <v>0.33231181141925897</v>
      </c>
      <c r="E18" s="221">
        <v>0.35910706032935502</v>
      </c>
      <c r="F18" s="221">
        <v>0.36827645031598599</v>
      </c>
      <c r="G18" s="221">
        <v>0.41664795568998197</v>
      </c>
      <c r="H18" s="221">
        <v>0.32701537128635799</v>
      </c>
      <c r="I18" s="221">
        <v>0.30010383249320999</v>
      </c>
      <c r="J18" s="221">
        <v>0.32847434372491502</v>
      </c>
      <c r="K18" s="221">
        <v>0.34865760295123799</v>
      </c>
      <c r="L18" s="221">
        <v>0.32253108942220998</v>
      </c>
      <c r="M18" s="221">
        <v>0.26218432323734098</v>
      </c>
      <c r="N18" s="221">
        <v>0.26526018304193</v>
      </c>
      <c r="O18" s="221">
        <v>0.25463733967708202</v>
      </c>
      <c r="P18" s="221">
        <v>0.24081839936636801</v>
      </c>
      <c r="Q18" s="221">
        <v>0.23343992862862001</v>
      </c>
      <c r="R18" s="221">
        <v>0.19626618205573401</v>
      </c>
      <c r="S18" s="221">
        <v>0.21966990564358199</v>
      </c>
      <c r="T18" s="221">
        <v>0.27230971379542901</v>
      </c>
      <c r="U18" s="221">
        <v>0.33069617078960001</v>
      </c>
      <c r="V18" s="221">
        <v>0.37217458071173198</v>
      </c>
      <c r="W18" s="221">
        <v>0.35409499083553803</v>
      </c>
    </row>
    <row r="20" spans="1:23" ht="15.75" x14ac:dyDescent="0.25">
      <c r="A20" s="219" t="s">
        <v>209</v>
      </c>
      <c r="B20" s="220"/>
      <c r="C20" s="220"/>
      <c r="D20" s="220"/>
    </row>
    <row r="21" spans="1:23" ht="43.5" x14ac:dyDescent="0.25">
      <c r="A21" s="203" t="s">
        <v>197</v>
      </c>
      <c r="B21" s="203" t="s">
        <v>210</v>
      </c>
      <c r="C21" s="203" t="s">
        <v>211</v>
      </c>
      <c r="D21" s="203" t="s">
        <v>212</v>
      </c>
    </row>
    <row r="22" spans="1:23" x14ac:dyDescent="0.25">
      <c r="A22" s="204" t="s">
        <v>196</v>
      </c>
      <c r="B22" s="221">
        <v>17.606979078703986</v>
      </c>
      <c r="C22" s="221">
        <v>3.2396691494746035</v>
      </c>
      <c r="D22" s="221">
        <v>20.846648228178584</v>
      </c>
    </row>
    <row r="23" spans="1:23" x14ac:dyDescent="0.25">
      <c r="A23" s="204" t="s">
        <v>217</v>
      </c>
      <c r="B23" s="221">
        <v>20.228612872152901</v>
      </c>
      <c r="C23" s="221">
        <v>3.7435564727182098</v>
      </c>
      <c r="D23" s="221">
        <f>SUM(B23,C23)</f>
        <v>23.972169344871112</v>
      </c>
    </row>
    <row r="24" spans="1:23" x14ac:dyDescent="0.25">
      <c r="A24" s="204" t="s">
        <v>46</v>
      </c>
      <c r="B24" s="221">
        <v>19.3799471030974</v>
      </c>
      <c r="C24" s="221">
        <v>3.8799786200370101</v>
      </c>
      <c r="D24" s="221">
        <f>SUM(C24,B24)</f>
        <v>23.259925723134412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J137"/>
  <sheetViews>
    <sheetView tabSelected="1" topLeftCell="AK1" zoomScale="82" zoomScaleNormal="82" workbookViewId="0">
      <selection activeCell="AZ13" sqref="AZ13"/>
    </sheetView>
  </sheetViews>
  <sheetFormatPr defaultColWidth="8.7109375" defaultRowHeight="15" x14ac:dyDescent="0.25"/>
  <cols>
    <col min="1" max="1" width="11.5703125" style="84" customWidth="1"/>
    <col min="2" max="2" width="16.42578125" style="84" customWidth="1"/>
    <col min="3" max="3" width="27.7109375" style="84" customWidth="1"/>
    <col min="4" max="4" width="26.140625" style="84" customWidth="1"/>
    <col min="5" max="5" width="16.42578125" style="84" customWidth="1"/>
    <col min="6" max="6" width="11.7109375" style="84" customWidth="1"/>
    <col min="7" max="7" width="8.7109375" style="84"/>
    <col min="8" max="10" width="13.28515625" style="84" customWidth="1"/>
    <col min="11" max="11" width="14.7109375" style="84" customWidth="1"/>
    <col min="12" max="12" width="13.28515625" style="84" customWidth="1"/>
    <col min="13" max="15" width="8.7109375" style="84"/>
    <col min="16" max="16" width="12.85546875" style="84" customWidth="1"/>
    <col min="17" max="17" width="14.28515625" style="84" customWidth="1"/>
    <col min="18" max="18" width="14.85546875" style="84" customWidth="1"/>
    <col min="19" max="19" width="17.140625" style="84" customWidth="1"/>
    <col min="20" max="23" width="8.7109375" style="84"/>
    <col min="24" max="27" width="13.85546875" style="84" customWidth="1"/>
    <col min="28" max="29" width="8.7109375" style="84"/>
    <col min="30" max="30" width="13.7109375" style="84" customWidth="1"/>
    <col min="31" max="31" width="14.7109375" style="84" customWidth="1"/>
    <col min="32" max="32" width="15.42578125" style="84" customWidth="1"/>
    <col min="33" max="33" width="13.5703125" style="84" customWidth="1"/>
    <col min="34" max="34" width="11.5703125" style="85" customWidth="1"/>
    <col min="35" max="36" width="8.7109375" style="84"/>
    <col min="37" max="40" width="15.5703125" style="84" customWidth="1"/>
    <col min="41" max="41" width="10.140625" style="84" customWidth="1"/>
    <col min="42" max="42" width="8.7109375" style="84"/>
    <col min="43" max="46" width="16.5703125" style="84" customWidth="1"/>
    <col min="47" max="47" width="11" style="84" customWidth="1"/>
    <col min="48" max="49" width="8.7109375" style="84"/>
    <col min="50" max="50" width="12.7109375" style="57" customWidth="1"/>
    <col min="51" max="51" width="13.42578125" style="84" bestFit="1" customWidth="1"/>
    <col min="52" max="52" width="14.7109375" style="84" customWidth="1"/>
    <col min="53" max="53" width="16.28515625" style="84" customWidth="1"/>
    <col min="54" max="54" width="15.85546875" style="84" customWidth="1"/>
    <col min="55" max="55" width="8.7109375" style="84"/>
    <col min="56" max="56" width="14.140625" style="84" customWidth="1"/>
    <col min="57" max="57" width="8.7109375" style="84"/>
    <col min="58" max="58" width="13.85546875" style="84" customWidth="1"/>
    <col min="59" max="61" width="13.5703125" style="84" customWidth="1"/>
    <col min="62" max="16384" width="8.7109375" style="84"/>
  </cols>
  <sheetData>
    <row r="1" spans="1:62" ht="18.75" x14ac:dyDescent="0.3">
      <c r="A1" s="56" t="s">
        <v>112</v>
      </c>
      <c r="E1" s="84" t="s">
        <v>153</v>
      </c>
      <c r="F1" s="57" t="s">
        <v>154</v>
      </c>
      <c r="H1" s="56" t="s">
        <v>155</v>
      </c>
      <c r="M1" s="85" t="s">
        <v>305</v>
      </c>
      <c r="O1" s="56" t="s">
        <v>156</v>
      </c>
      <c r="S1" s="84" t="s">
        <v>153</v>
      </c>
      <c r="T1" s="57" t="s">
        <v>157</v>
      </c>
      <c r="V1" s="56" t="s">
        <v>158</v>
      </c>
      <c r="Z1" s="84" t="s">
        <v>153</v>
      </c>
      <c r="AA1" s="57" t="s">
        <v>159</v>
      </c>
      <c r="AC1" s="56" t="s">
        <v>160</v>
      </c>
      <c r="AG1" s="84" t="s">
        <v>153</v>
      </c>
      <c r="AH1" s="57" t="s">
        <v>161</v>
      </c>
      <c r="AJ1" s="56" t="s">
        <v>162</v>
      </c>
      <c r="AN1" s="84" t="s">
        <v>163</v>
      </c>
      <c r="AO1" s="57" t="s">
        <v>164</v>
      </c>
      <c r="AQ1" s="56" t="s">
        <v>306</v>
      </c>
      <c r="AT1" s="84" t="s">
        <v>153</v>
      </c>
      <c r="AV1" s="57" t="s">
        <v>307</v>
      </c>
      <c r="AX1" s="267" t="s">
        <v>330</v>
      </c>
      <c r="BB1" s="84" t="s">
        <v>153</v>
      </c>
      <c r="BC1" s="57" t="s">
        <v>165</v>
      </c>
      <c r="BE1" s="56" t="s">
        <v>308</v>
      </c>
    </row>
    <row r="2" spans="1:62" s="91" customFormat="1" ht="105" x14ac:dyDescent="0.25">
      <c r="A2" s="86" t="s">
        <v>166</v>
      </c>
      <c r="B2" s="86" t="s">
        <v>167</v>
      </c>
      <c r="C2" s="86" t="s">
        <v>168</v>
      </c>
      <c r="D2" s="86" t="s">
        <v>169</v>
      </c>
      <c r="E2" s="86" t="s">
        <v>170</v>
      </c>
      <c r="F2" s="86" t="s">
        <v>171</v>
      </c>
      <c r="G2" s="87"/>
      <c r="H2" s="86" t="s">
        <v>166</v>
      </c>
      <c r="I2" s="86" t="s">
        <v>167</v>
      </c>
      <c r="J2" s="86" t="s">
        <v>168</v>
      </c>
      <c r="K2" s="86" t="s">
        <v>169</v>
      </c>
      <c r="L2" s="86" t="s">
        <v>170</v>
      </c>
      <c r="M2" s="88" t="s">
        <v>172</v>
      </c>
      <c r="N2" s="87"/>
      <c r="O2" s="86" t="s">
        <v>166</v>
      </c>
      <c r="P2" s="86" t="s">
        <v>167</v>
      </c>
      <c r="Q2" s="86" t="s">
        <v>168</v>
      </c>
      <c r="R2" s="86" t="s">
        <v>169</v>
      </c>
      <c r="S2" s="86" t="s">
        <v>170</v>
      </c>
      <c r="T2" s="89" t="s">
        <v>172</v>
      </c>
      <c r="U2" s="90"/>
      <c r="V2" s="86" t="s">
        <v>166</v>
      </c>
      <c r="W2" s="86" t="s">
        <v>167</v>
      </c>
      <c r="X2" s="86" t="s">
        <v>168</v>
      </c>
      <c r="Y2" s="86" t="s">
        <v>169</v>
      </c>
      <c r="Z2" s="86" t="s">
        <v>170</v>
      </c>
      <c r="AA2" s="89" t="s">
        <v>172</v>
      </c>
      <c r="AB2" s="90"/>
      <c r="AC2" s="89" t="s">
        <v>166</v>
      </c>
      <c r="AD2" s="89" t="s">
        <v>167</v>
      </c>
      <c r="AE2" s="89" t="s">
        <v>168</v>
      </c>
      <c r="AF2" s="89" t="s">
        <v>169</v>
      </c>
      <c r="AG2" s="89" t="s">
        <v>170</v>
      </c>
      <c r="AH2" s="89" t="s">
        <v>172</v>
      </c>
      <c r="AJ2" s="86" t="s">
        <v>166</v>
      </c>
      <c r="AK2" s="86" t="s">
        <v>167</v>
      </c>
      <c r="AL2" s="86" t="s">
        <v>168</v>
      </c>
      <c r="AM2" s="86" t="s">
        <v>169</v>
      </c>
      <c r="AN2" s="86" t="s">
        <v>170</v>
      </c>
      <c r="AO2" s="89" t="s">
        <v>173</v>
      </c>
      <c r="AQ2" s="86" t="s">
        <v>166</v>
      </c>
      <c r="AR2" s="86" t="s">
        <v>167</v>
      </c>
      <c r="AS2" s="86" t="s">
        <v>168</v>
      </c>
      <c r="AT2" s="86" t="s">
        <v>169</v>
      </c>
      <c r="AU2" s="86" t="s">
        <v>170</v>
      </c>
      <c r="AV2" s="89" t="s">
        <v>172</v>
      </c>
      <c r="AX2" s="86" t="s">
        <v>166</v>
      </c>
      <c r="AY2" s="86" t="s">
        <v>167</v>
      </c>
      <c r="AZ2" s="86" t="s">
        <v>168</v>
      </c>
      <c r="BA2" s="86" t="s">
        <v>169</v>
      </c>
      <c r="BB2" s="86" t="s">
        <v>170</v>
      </c>
      <c r="BC2" s="89" t="s">
        <v>172</v>
      </c>
      <c r="BE2" s="86" t="s">
        <v>166</v>
      </c>
      <c r="BF2" s="86" t="s">
        <v>167</v>
      </c>
      <c r="BG2" s="86" t="s">
        <v>168</v>
      </c>
      <c r="BH2" s="86" t="s">
        <v>169</v>
      </c>
      <c r="BI2" s="86" t="s">
        <v>170</v>
      </c>
      <c r="BJ2" s="89" t="s">
        <v>172</v>
      </c>
    </row>
    <row r="3" spans="1:62" x14ac:dyDescent="0.25">
      <c r="A3" s="73"/>
      <c r="B3" s="73"/>
      <c r="C3" s="73"/>
      <c r="D3" s="73"/>
      <c r="E3" s="73"/>
      <c r="F3" s="73"/>
      <c r="G3" s="92"/>
      <c r="H3" s="73"/>
      <c r="I3" s="73"/>
      <c r="J3" s="73"/>
      <c r="K3" s="73"/>
      <c r="L3" s="73"/>
      <c r="M3" s="93"/>
      <c r="N3" s="92"/>
      <c r="O3" s="73"/>
      <c r="P3" s="73"/>
      <c r="Q3" s="73"/>
      <c r="R3" s="73"/>
      <c r="S3" s="73"/>
      <c r="T3" s="73"/>
      <c r="V3" s="73"/>
      <c r="W3" s="73"/>
      <c r="X3" s="73"/>
      <c r="Y3" s="73"/>
      <c r="Z3" s="73"/>
      <c r="AA3" s="73"/>
      <c r="AC3" s="73"/>
      <c r="AD3" s="73"/>
      <c r="AE3" s="73"/>
      <c r="AF3" s="73"/>
      <c r="AG3" s="73"/>
      <c r="AH3" s="73"/>
      <c r="AJ3" s="73"/>
      <c r="AK3" s="73"/>
      <c r="AL3" s="73"/>
      <c r="AM3" s="73"/>
      <c r="AN3" s="73"/>
      <c r="AO3" s="73"/>
      <c r="AQ3" s="73"/>
      <c r="AR3" s="73"/>
      <c r="AS3" s="73"/>
      <c r="AT3" s="73"/>
      <c r="AU3" s="73"/>
      <c r="AV3" s="73"/>
      <c r="AX3" s="94"/>
      <c r="AY3" s="73"/>
      <c r="AZ3" s="73"/>
      <c r="BA3" s="73"/>
      <c r="BB3" s="73"/>
      <c r="BC3" s="73"/>
      <c r="BE3" s="73"/>
      <c r="BF3" s="73"/>
      <c r="BG3" s="73"/>
      <c r="BH3" s="73"/>
      <c r="BI3" s="73"/>
      <c r="BJ3" s="73"/>
    </row>
    <row r="4" spans="1:62" x14ac:dyDescent="0.25">
      <c r="A4" s="73">
        <v>2024</v>
      </c>
      <c r="B4" s="73"/>
      <c r="C4" s="93">
        <v>1419065.35546875</v>
      </c>
      <c r="D4" s="93">
        <v>1475224.62109375</v>
      </c>
      <c r="E4" s="95">
        <v>93448.310653686494</v>
      </c>
      <c r="F4" s="93">
        <f>D4/E4</f>
        <v>15.786530658224939</v>
      </c>
      <c r="G4" s="96"/>
      <c r="H4" s="73">
        <v>2024</v>
      </c>
      <c r="I4" s="73"/>
      <c r="J4" s="93">
        <v>1453375.3046875</v>
      </c>
      <c r="K4" s="93">
        <v>1878842.5</v>
      </c>
      <c r="L4" s="73">
        <v>93069.518995285005</v>
      </c>
      <c r="M4" s="93">
        <f>K4/L4</f>
        <v>20.187517033317686</v>
      </c>
      <c r="N4" s="96"/>
      <c r="O4" s="73">
        <v>2024</v>
      </c>
      <c r="P4" s="73"/>
      <c r="Q4" s="93">
        <v>1512675.7890625</v>
      </c>
      <c r="R4" s="93">
        <v>1568835.0625</v>
      </c>
      <c r="S4" s="95">
        <v>93448.310653686523</v>
      </c>
      <c r="T4" s="97">
        <f>R4/S4</f>
        <v>16.788265636111952</v>
      </c>
      <c r="V4" s="73">
        <v>2024</v>
      </c>
      <c r="W4" s="73"/>
      <c r="X4" s="93">
        <v>1210549.91796875</v>
      </c>
      <c r="Y4" s="93">
        <v>1252662.1796875</v>
      </c>
      <c r="Z4" s="73">
        <v>93476.763381958008</v>
      </c>
      <c r="AA4" s="93">
        <f>Y4/Z4</f>
        <v>13.400786830508478</v>
      </c>
      <c r="AC4" s="73">
        <v>2024</v>
      </c>
      <c r="AD4" s="73"/>
      <c r="AE4" s="93">
        <v>1117060.38671875</v>
      </c>
      <c r="AF4" s="93">
        <v>1548136.84375</v>
      </c>
      <c r="AG4" s="73">
        <v>93256.369216918902</v>
      </c>
      <c r="AH4" s="93">
        <f>AF4/AG4</f>
        <v>16.600869803851761</v>
      </c>
      <c r="AJ4" s="73">
        <v>2024</v>
      </c>
      <c r="AK4" s="73"/>
      <c r="AL4" s="93">
        <v>1419033.27734375</v>
      </c>
      <c r="AM4" s="93">
        <v>1475192.54296875</v>
      </c>
      <c r="AN4" s="98">
        <v>93448.310653686494</v>
      </c>
      <c r="AO4" s="93">
        <f>AM4/AN4</f>
        <v>15.786187386904402</v>
      </c>
      <c r="AQ4" s="73">
        <v>2024</v>
      </c>
      <c r="AR4" s="73"/>
      <c r="AS4" s="93">
        <v>1420851.23828125</v>
      </c>
      <c r="AT4" s="93">
        <v>1793587.609375</v>
      </c>
      <c r="AU4" s="98">
        <v>93115.424663543701</v>
      </c>
      <c r="AV4" s="93">
        <f t="shared" ref="AV4:AV30" si="0">AT4/AU4</f>
        <v>19.261981737782062</v>
      </c>
      <c r="AX4" s="94">
        <v>2024</v>
      </c>
      <c r="AY4" s="73"/>
      <c r="AZ4" s="93">
        <v>1419243.609375</v>
      </c>
      <c r="BA4" s="93">
        <v>1469266.32421875</v>
      </c>
      <c r="BB4" s="98">
        <v>93462.949174880996</v>
      </c>
      <c r="BC4" s="93">
        <f>BA4/BB4</f>
        <v>15.720307749647048</v>
      </c>
      <c r="BE4" s="73">
        <v>2024</v>
      </c>
      <c r="BF4" s="73"/>
      <c r="BG4" s="93">
        <v>1618013.015625</v>
      </c>
      <c r="BH4" s="93">
        <v>1674957.2109375</v>
      </c>
      <c r="BI4" s="98">
        <v>93446.844955444307</v>
      </c>
      <c r="BJ4" s="93">
        <f>BH4/BI4</f>
        <v>17.924170813216048</v>
      </c>
    </row>
    <row r="5" spans="1:62" x14ac:dyDescent="0.25">
      <c r="A5" s="73">
        <v>2025</v>
      </c>
      <c r="B5" s="73"/>
      <c r="C5" s="93">
        <v>1320870.1328125</v>
      </c>
      <c r="D5" s="93">
        <v>1382743.203125</v>
      </c>
      <c r="E5" s="95">
        <v>92416.655975341797</v>
      </c>
      <c r="F5" s="93">
        <f t="shared" ref="F5:F30" si="1">D5/E5</f>
        <v>14.962056228196976</v>
      </c>
      <c r="G5" s="96"/>
      <c r="H5" s="73">
        <v>2025</v>
      </c>
      <c r="I5" s="73"/>
      <c r="J5" s="93">
        <v>1365412.359375</v>
      </c>
      <c r="K5" s="93">
        <v>1837555.5703125</v>
      </c>
      <c r="L5" s="73">
        <v>91059.452230453506</v>
      </c>
      <c r="M5" s="93">
        <f t="shared" ref="M5:M30" si="2">K5/L5</f>
        <v>20.179734506441015</v>
      </c>
      <c r="N5" s="96"/>
      <c r="O5" s="73">
        <v>2025</v>
      </c>
      <c r="P5" s="73"/>
      <c r="Q5" s="93">
        <v>1413211.96875</v>
      </c>
      <c r="R5" s="93">
        <v>1475085.0390625</v>
      </c>
      <c r="S5" s="95">
        <v>92416.655975341797</v>
      </c>
      <c r="T5" s="97">
        <f t="shared" ref="T5:T30" si="3">R5/S5</f>
        <v>15.961246633464812</v>
      </c>
      <c r="V5" s="73">
        <v>2025</v>
      </c>
      <c r="W5" s="73"/>
      <c r="X5" s="93">
        <v>1113380.68359375</v>
      </c>
      <c r="Y5" s="93">
        <v>1158912.9140625</v>
      </c>
      <c r="Z5" s="73">
        <v>92514.027450561523</v>
      </c>
      <c r="AA5" s="93">
        <f t="shared" ref="AA5:AA30" si="4">Y5/Z5</f>
        <v>12.526888581105284</v>
      </c>
      <c r="AC5" s="73">
        <v>2025</v>
      </c>
      <c r="AD5" s="73"/>
      <c r="AE5" s="93">
        <v>1084327.5390625</v>
      </c>
      <c r="AF5" s="93">
        <v>1578280.22265625</v>
      </c>
      <c r="AG5" s="73">
        <v>91679.4483032227</v>
      </c>
      <c r="AH5" s="93">
        <f t="shared" ref="AH5:AH30" si="5">AF5/AG5</f>
        <v>17.215202009464651</v>
      </c>
      <c r="AJ5" s="73">
        <v>2025</v>
      </c>
      <c r="AK5" s="73"/>
      <c r="AL5" s="93">
        <v>1320678.0234375</v>
      </c>
      <c r="AM5" s="93">
        <v>1382551.1015625</v>
      </c>
      <c r="AN5" s="98">
        <v>92416.655975341797</v>
      </c>
      <c r="AO5" s="93">
        <f t="shared" ref="AO5:AO30" si="6">AM5/AN5</f>
        <v>14.959977581653529</v>
      </c>
      <c r="AQ5" s="73">
        <v>2025</v>
      </c>
      <c r="AR5" s="73"/>
      <c r="AS5" s="93">
        <v>1348782.859375</v>
      </c>
      <c r="AT5" s="93">
        <v>1757136.625</v>
      </c>
      <c r="AU5" s="98">
        <v>91103.845434188799</v>
      </c>
      <c r="AV5" s="93">
        <f t="shared" si="0"/>
        <v>19.287183945153146</v>
      </c>
      <c r="AX5" s="94">
        <v>2025</v>
      </c>
      <c r="AY5" s="73"/>
      <c r="AZ5" s="93">
        <v>1321752.6953125</v>
      </c>
      <c r="BA5" s="93">
        <v>1377406.1484375</v>
      </c>
      <c r="BB5" s="98">
        <v>92466.5560741425</v>
      </c>
      <c r="BC5" s="93">
        <f t="shared" ref="BC5:BC30" si="7">BA5/BB5</f>
        <v>14.896263113044395</v>
      </c>
      <c r="BE5" s="73">
        <v>2025</v>
      </c>
      <c r="BF5" s="73"/>
      <c r="BG5" s="93">
        <v>1524382.203125</v>
      </c>
      <c r="BH5" s="93">
        <v>1587037.44140625</v>
      </c>
      <c r="BI5" s="98">
        <v>92411.474365234404</v>
      </c>
      <c r="BJ5" s="93">
        <f t="shared" ref="BJ5:BJ30" si="8">BH5/BI5</f>
        <v>17.173597243280216</v>
      </c>
    </row>
    <row r="6" spans="1:62" x14ac:dyDescent="0.25">
      <c r="A6" s="73">
        <v>2026</v>
      </c>
      <c r="B6" s="73"/>
      <c r="C6" s="93">
        <v>1345159.30078125</v>
      </c>
      <c r="D6" s="93">
        <v>1412665.47265625</v>
      </c>
      <c r="E6" s="95">
        <v>92213.960435867295</v>
      </c>
      <c r="F6" s="93">
        <f t="shared" si="1"/>
        <v>15.31943174307893</v>
      </c>
      <c r="G6" s="96"/>
      <c r="H6" s="73">
        <v>2026</v>
      </c>
      <c r="I6" s="73"/>
      <c r="J6" s="93">
        <v>1377615.6171875</v>
      </c>
      <c r="K6" s="93">
        <v>1895341.6640625</v>
      </c>
      <c r="L6" s="73">
        <v>89622.186222076401</v>
      </c>
      <c r="M6" s="93">
        <f t="shared" si="2"/>
        <v>21.148130211485796</v>
      </c>
      <c r="N6" s="96"/>
      <c r="O6" s="73">
        <v>2026</v>
      </c>
      <c r="P6" s="73"/>
      <c r="Q6" s="93">
        <v>1468880.37109375</v>
      </c>
      <c r="R6" s="93">
        <v>1536386.56640625</v>
      </c>
      <c r="S6" s="95">
        <v>92213.96043586731</v>
      </c>
      <c r="T6" s="97">
        <f t="shared" si="3"/>
        <v>16.661105966430881</v>
      </c>
      <c r="V6" s="73">
        <v>2026</v>
      </c>
      <c r="W6" s="73"/>
      <c r="X6" s="93">
        <v>1167757.37890625</v>
      </c>
      <c r="Y6" s="93">
        <v>1216847.984375</v>
      </c>
      <c r="Z6" s="73">
        <v>92390.793626785278</v>
      </c>
      <c r="AA6" s="93">
        <f t="shared" si="4"/>
        <v>13.170662753374382</v>
      </c>
      <c r="AC6" s="73">
        <v>2026</v>
      </c>
      <c r="AD6" s="73"/>
      <c r="AE6" s="93">
        <v>1112258.8828125</v>
      </c>
      <c r="AF6" s="93">
        <v>1674516.3984375</v>
      </c>
      <c r="AG6" s="73">
        <v>90846.2526416779</v>
      </c>
      <c r="AH6" s="93">
        <f t="shared" si="5"/>
        <v>18.432421258389642</v>
      </c>
      <c r="AJ6" s="73">
        <v>2026</v>
      </c>
      <c r="AK6" s="73"/>
      <c r="AL6" s="93">
        <v>1344967.20703125</v>
      </c>
      <c r="AM6" s="93">
        <v>1412473.41015625</v>
      </c>
      <c r="AN6" s="98">
        <v>92213.960435867295</v>
      </c>
      <c r="AO6" s="93">
        <f t="shared" si="6"/>
        <v>15.317348951068999</v>
      </c>
      <c r="AQ6" s="73">
        <v>2026</v>
      </c>
      <c r="AR6" s="73"/>
      <c r="AS6" s="93">
        <v>1394309.1015625</v>
      </c>
      <c r="AT6" s="93">
        <v>1836664.984375</v>
      </c>
      <c r="AU6" s="98">
        <v>89660.757543563799</v>
      </c>
      <c r="AV6" s="93">
        <f t="shared" si="0"/>
        <v>20.484602569665029</v>
      </c>
      <c r="AX6" s="94">
        <v>2026</v>
      </c>
      <c r="AY6" s="73"/>
      <c r="AZ6" s="93">
        <v>1346159.12109375</v>
      </c>
      <c r="BA6" s="93">
        <v>1406972.5625</v>
      </c>
      <c r="BB6" s="98">
        <v>92299.4936923981</v>
      </c>
      <c r="BC6" s="93">
        <f t="shared" si="7"/>
        <v>15.243556667699034</v>
      </c>
      <c r="BE6" s="73">
        <v>2026</v>
      </c>
      <c r="BF6" s="73"/>
      <c r="BG6" s="93">
        <v>1582011.13671875</v>
      </c>
      <c r="BH6" s="93">
        <v>1650297.3515625</v>
      </c>
      <c r="BI6" s="98">
        <v>92205.170412063599</v>
      </c>
      <c r="BJ6" s="93">
        <f t="shared" si="8"/>
        <v>17.89809990250378</v>
      </c>
    </row>
    <row r="7" spans="1:62" x14ac:dyDescent="0.25">
      <c r="A7" s="73">
        <v>2027</v>
      </c>
      <c r="B7" s="73"/>
      <c r="C7" s="93">
        <v>1418888.078125</v>
      </c>
      <c r="D7" s="93">
        <v>1490785.5703125</v>
      </c>
      <c r="E7" s="95">
        <v>91414.198444366499</v>
      </c>
      <c r="F7" s="93">
        <f t="shared" si="1"/>
        <v>16.308030871372491</v>
      </c>
      <c r="G7" s="96"/>
      <c r="H7" s="73">
        <v>2027</v>
      </c>
      <c r="I7" s="73"/>
      <c r="J7" s="93">
        <v>1369801.30078125</v>
      </c>
      <c r="K7" s="93">
        <v>1955825.0859375</v>
      </c>
      <c r="L7" s="73">
        <v>87284.121543884306</v>
      </c>
      <c r="M7" s="93">
        <f t="shared" si="2"/>
        <v>22.407570258402146</v>
      </c>
      <c r="N7" s="96"/>
      <c r="O7" s="73">
        <v>2027</v>
      </c>
      <c r="P7" s="73"/>
      <c r="Q7" s="93">
        <v>1509874.6796875</v>
      </c>
      <c r="R7" s="93">
        <v>1581772.171875</v>
      </c>
      <c r="S7" s="95">
        <v>91414.198444366455</v>
      </c>
      <c r="T7" s="97">
        <f t="shared" si="3"/>
        <v>17.303353295140983</v>
      </c>
      <c r="V7" s="73">
        <v>2027</v>
      </c>
      <c r="W7" s="73"/>
      <c r="X7" s="93">
        <v>1217726.23046875</v>
      </c>
      <c r="Y7" s="93">
        <v>1269749.7890625</v>
      </c>
      <c r="Z7" s="73">
        <v>91679.081081390381</v>
      </c>
      <c r="AA7" s="93">
        <f t="shared" si="4"/>
        <v>13.849940183576317</v>
      </c>
      <c r="AC7" s="73">
        <v>2027</v>
      </c>
      <c r="AD7" s="73"/>
      <c r="AE7" s="93">
        <v>1133447.80859375</v>
      </c>
      <c r="AF7" s="93">
        <v>1777206.6328125</v>
      </c>
      <c r="AG7" s="73">
        <v>89318.628154754595</v>
      </c>
      <c r="AH7" s="93">
        <f t="shared" si="5"/>
        <v>19.897379410410213</v>
      </c>
      <c r="AJ7" s="73">
        <v>2027</v>
      </c>
      <c r="AK7" s="73"/>
      <c r="AL7" s="93">
        <v>1418696</v>
      </c>
      <c r="AM7" s="93">
        <v>1490593.53125</v>
      </c>
      <c r="AN7" s="98">
        <v>91414.198444366499</v>
      </c>
      <c r="AO7" s="93">
        <f t="shared" si="6"/>
        <v>16.305930113877835</v>
      </c>
      <c r="AQ7" s="73">
        <v>2027</v>
      </c>
      <c r="AR7" s="73"/>
      <c r="AS7" s="93">
        <v>1377920.48828125</v>
      </c>
      <c r="AT7" s="93">
        <v>1866386.546875</v>
      </c>
      <c r="AU7" s="98">
        <v>87328.953083038301</v>
      </c>
      <c r="AV7" s="93">
        <f t="shared" si="0"/>
        <v>21.371910242646706</v>
      </c>
      <c r="AX7" s="94">
        <v>2027</v>
      </c>
      <c r="AY7" s="73"/>
      <c r="AZ7" s="93">
        <v>1410395.0078125</v>
      </c>
      <c r="BA7" s="93">
        <v>1473459.4765625</v>
      </c>
      <c r="BB7" s="98">
        <v>90924.976814270005</v>
      </c>
      <c r="BC7" s="93">
        <f t="shared" si="7"/>
        <v>16.205222461285814</v>
      </c>
      <c r="BE7" s="73">
        <v>2027</v>
      </c>
      <c r="BF7" s="73"/>
      <c r="BG7" s="93">
        <v>1633013.03515625</v>
      </c>
      <c r="BH7" s="93">
        <v>1705687.90234375</v>
      </c>
      <c r="BI7" s="98">
        <v>91401.903705596895</v>
      </c>
      <c r="BJ7" s="93">
        <f t="shared" si="8"/>
        <v>18.661404557149329</v>
      </c>
    </row>
    <row r="8" spans="1:62" x14ac:dyDescent="0.25">
      <c r="A8" s="73">
        <v>2028</v>
      </c>
      <c r="B8" s="73"/>
      <c r="C8" s="93">
        <v>1392275.796875</v>
      </c>
      <c r="D8" s="93">
        <v>1470121.125</v>
      </c>
      <c r="E8" s="95">
        <v>91214.3557472229</v>
      </c>
      <c r="F8" s="93">
        <f t="shared" si="1"/>
        <v>16.117212175176263</v>
      </c>
      <c r="G8" s="96"/>
      <c r="H8" s="73">
        <v>2028</v>
      </c>
      <c r="I8" s="73"/>
      <c r="J8" s="93">
        <v>1371048.89453125</v>
      </c>
      <c r="K8" s="93">
        <v>2033138.84375</v>
      </c>
      <c r="L8" s="73">
        <v>85182.266176223799</v>
      </c>
      <c r="M8" s="93">
        <f t="shared" si="2"/>
        <v>23.868099958081331</v>
      </c>
      <c r="N8" s="96"/>
      <c r="O8" s="73">
        <v>2028</v>
      </c>
      <c r="P8" s="73"/>
      <c r="Q8" s="93">
        <v>1514813.5625</v>
      </c>
      <c r="R8" s="93">
        <v>1592658.875</v>
      </c>
      <c r="S8" s="95">
        <v>91214.3557472229</v>
      </c>
      <c r="T8" s="97">
        <f t="shared" si="3"/>
        <v>17.460616390402887</v>
      </c>
      <c r="V8" s="73">
        <v>2028</v>
      </c>
      <c r="W8" s="73"/>
      <c r="X8" s="93">
        <v>1201243.6328125</v>
      </c>
      <c r="Y8" s="93">
        <v>1257247.453125</v>
      </c>
      <c r="Z8" s="73">
        <v>91575.343128204346</v>
      </c>
      <c r="AA8" s="93">
        <f t="shared" si="4"/>
        <v>13.72910447482429</v>
      </c>
      <c r="AC8" s="73">
        <v>2028</v>
      </c>
      <c r="AD8" s="73"/>
      <c r="AE8" s="93">
        <v>1167310.265625</v>
      </c>
      <c r="AF8" s="93">
        <v>1909414.4375</v>
      </c>
      <c r="AG8" s="73">
        <v>88273.885082244902</v>
      </c>
      <c r="AH8" s="93">
        <f t="shared" si="5"/>
        <v>21.63056985337165</v>
      </c>
      <c r="AJ8" s="73">
        <v>2028</v>
      </c>
      <c r="AK8" s="73"/>
      <c r="AL8" s="93">
        <v>1392224.6875</v>
      </c>
      <c r="AM8" s="93">
        <v>1470070.015625</v>
      </c>
      <c r="AN8" s="98">
        <v>91214.3557472229</v>
      </c>
      <c r="AO8" s="93">
        <f t="shared" si="6"/>
        <v>16.116651853562619</v>
      </c>
      <c r="AQ8" s="73">
        <v>2028</v>
      </c>
      <c r="AR8" s="73"/>
      <c r="AS8" s="93">
        <v>1361963.50390625</v>
      </c>
      <c r="AT8" s="93">
        <v>1901968.6171875</v>
      </c>
      <c r="AU8" s="98">
        <v>85244.459270477295</v>
      </c>
      <c r="AV8" s="93">
        <f t="shared" si="0"/>
        <v>22.311932452438096</v>
      </c>
      <c r="AX8" s="94">
        <v>2028</v>
      </c>
      <c r="AY8" s="73"/>
      <c r="AZ8" s="93">
        <v>1372261.0625</v>
      </c>
      <c r="BA8" s="93">
        <v>1439774.4609375</v>
      </c>
      <c r="BB8" s="98">
        <v>89968.013843536406</v>
      </c>
      <c r="BC8" s="93">
        <f t="shared" si="7"/>
        <v>16.003181568967559</v>
      </c>
      <c r="BE8" s="73">
        <v>2028</v>
      </c>
      <c r="BF8" s="73"/>
      <c r="BG8" s="93">
        <v>1619365.43359375</v>
      </c>
      <c r="BH8" s="93">
        <v>1697986.3359375</v>
      </c>
      <c r="BI8" s="98">
        <v>91198.668827056899</v>
      </c>
      <c r="BJ8" s="93">
        <f t="shared" si="8"/>
        <v>18.618542987260575</v>
      </c>
    </row>
    <row r="9" spans="1:62" x14ac:dyDescent="0.25">
      <c r="A9" s="73">
        <v>2029</v>
      </c>
      <c r="B9" s="73"/>
      <c r="C9" s="93">
        <v>1399784.8984375</v>
      </c>
      <c r="D9" s="93">
        <v>1477426.1640625</v>
      </c>
      <c r="E9" s="95">
        <v>90384.788673400893</v>
      </c>
      <c r="F9" s="93">
        <f t="shared" si="1"/>
        <v>16.345960263303553</v>
      </c>
      <c r="G9" s="96"/>
      <c r="H9" s="73">
        <v>2029</v>
      </c>
      <c r="I9" s="73"/>
      <c r="J9" s="93">
        <v>1364121.73828125</v>
      </c>
      <c r="K9" s="93">
        <v>2029479.5625</v>
      </c>
      <c r="L9" s="73">
        <v>82152.757852554307</v>
      </c>
      <c r="M9" s="93">
        <f t="shared" si="2"/>
        <v>24.703730167433438</v>
      </c>
      <c r="N9" s="96"/>
      <c r="O9" s="73">
        <v>2029</v>
      </c>
      <c r="P9" s="73"/>
      <c r="Q9" s="93">
        <v>1575875.4140625</v>
      </c>
      <c r="R9" s="93">
        <v>1653516.671875</v>
      </c>
      <c r="S9" s="95">
        <v>90384.788673400879</v>
      </c>
      <c r="T9" s="97">
        <f t="shared" si="3"/>
        <v>18.294191933665598</v>
      </c>
      <c r="V9" s="73">
        <v>2029</v>
      </c>
      <c r="W9" s="73"/>
      <c r="X9" s="93">
        <v>1231857.53125</v>
      </c>
      <c r="Y9" s="93">
        <v>1288082.1328125</v>
      </c>
      <c r="Z9" s="73">
        <v>90846.064231872559</v>
      </c>
      <c r="AA9" s="93">
        <f t="shared" si="4"/>
        <v>14.178733483982761</v>
      </c>
      <c r="AC9" s="73">
        <v>2029</v>
      </c>
      <c r="AD9" s="73"/>
      <c r="AE9" s="93">
        <v>1166373.0390625</v>
      </c>
      <c r="AF9" s="93">
        <v>1959038.4765625</v>
      </c>
      <c r="AG9" s="73">
        <v>86483.219390869097</v>
      </c>
      <c r="AH9" s="93">
        <f t="shared" si="5"/>
        <v>22.652238091512761</v>
      </c>
      <c r="AJ9" s="73">
        <v>2029</v>
      </c>
      <c r="AK9" s="73"/>
      <c r="AL9" s="93">
        <v>1399835.6015625</v>
      </c>
      <c r="AM9" s="93">
        <v>1477476.8515625</v>
      </c>
      <c r="AN9" s="98">
        <v>90384.788673400893</v>
      </c>
      <c r="AO9" s="93">
        <f t="shared" si="6"/>
        <v>16.346521060100713</v>
      </c>
      <c r="AQ9" s="73">
        <v>2029</v>
      </c>
      <c r="AR9" s="73"/>
      <c r="AS9" s="93">
        <v>1345922.29296875</v>
      </c>
      <c r="AT9" s="93">
        <v>1890823.953125</v>
      </c>
      <c r="AU9" s="98">
        <v>82190.270671844497</v>
      </c>
      <c r="AV9" s="93">
        <f t="shared" si="0"/>
        <v>23.005447453438428</v>
      </c>
      <c r="AX9" s="94">
        <v>2029</v>
      </c>
      <c r="AY9" s="73"/>
      <c r="AZ9" s="93">
        <v>1371750.578125</v>
      </c>
      <c r="BA9" s="93">
        <v>1439445.28125</v>
      </c>
      <c r="BB9" s="98">
        <v>88396.793119430498</v>
      </c>
      <c r="BC9" s="93">
        <f t="shared" si="7"/>
        <v>16.283908391396107</v>
      </c>
      <c r="BE9" s="73">
        <v>2029</v>
      </c>
      <c r="BF9" s="73"/>
      <c r="BG9" s="93">
        <v>1587423.84375</v>
      </c>
      <c r="BH9" s="93">
        <v>1665833.6796875</v>
      </c>
      <c r="BI9" s="98">
        <v>90365.831939697295</v>
      </c>
      <c r="BJ9" s="93">
        <f t="shared" si="8"/>
        <v>18.434331250324128</v>
      </c>
    </row>
    <row r="10" spans="1:62" x14ac:dyDescent="0.25">
      <c r="A10" s="73">
        <v>2030</v>
      </c>
      <c r="B10" s="73"/>
      <c r="C10" s="93">
        <v>1420782.8671875</v>
      </c>
      <c r="D10" s="93">
        <v>1504561.421875</v>
      </c>
      <c r="E10" s="95">
        <v>89956.889156341596</v>
      </c>
      <c r="F10" s="93">
        <f t="shared" si="1"/>
        <v>16.725360736520472</v>
      </c>
      <c r="G10" s="96"/>
      <c r="H10" s="73">
        <v>2030</v>
      </c>
      <c r="I10" s="73"/>
      <c r="J10" s="93">
        <v>1287014.7265625</v>
      </c>
      <c r="K10" s="93">
        <v>2061711.8671875</v>
      </c>
      <c r="L10" s="73">
        <v>79176.175657272295</v>
      </c>
      <c r="M10" s="93">
        <f t="shared" si="2"/>
        <v>26.039548514088061</v>
      </c>
      <c r="N10" s="96"/>
      <c r="O10" s="73">
        <v>2030</v>
      </c>
      <c r="P10" s="73"/>
      <c r="Q10" s="93">
        <v>1594153.5234375</v>
      </c>
      <c r="R10" s="93">
        <v>1677932.1171875</v>
      </c>
      <c r="S10" s="95">
        <v>89956.889156341553</v>
      </c>
      <c r="T10" s="97">
        <f t="shared" si="3"/>
        <v>18.652624973183762</v>
      </c>
      <c r="V10" s="73">
        <v>2030</v>
      </c>
      <c r="W10" s="73"/>
      <c r="X10" s="93">
        <v>1258854.6015625</v>
      </c>
      <c r="Y10" s="93">
        <v>1319427.28125</v>
      </c>
      <c r="Z10" s="73">
        <v>90521.176921844482</v>
      </c>
      <c r="AA10" s="93">
        <f t="shared" si="4"/>
        <v>14.575896228008466</v>
      </c>
      <c r="AC10" s="73">
        <v>2030</v>
      </c>
      <c r="AD10" s="73"/>
      <c r="AE10" s="93">
        <v>1170237.0234375</v>
      </c>
      <c r="AF10" s="93">
        <v>2085553.3203125</v>
      </c>
      <c r="AG10" s="73">
        <v>84994.5805168152</v>
      </c>
      <c r="AH10" s="93">
        <f t="shared" si="5"/>
        <v>24.537485891819859</v>
      </c>
      <c r="AJ10" s="73">
        <v>2030</v>
      </c>
      <c r="AK10" s="73"/>
      <c r="AL10" s="93">
        <v>1420993.5</v>
      </c>
      <c r="AM10" s="93">
        <v>1504772.109375</v>
      </c>
      <c r="AN10" s="98">
        <v>89956.889156341596</v>
      </c>
      <c r="AO10" s="93">
        <f t="shared" si="6"/>
        <v>16.727702830627727</v>
      </c>
      <c r="AQ10" s="73">
        <v>2030</v>
      </c>
      <c r="AR10" s="73"/>
      <c r="AS10" s="93">
        <v>1288918.47265625</v>
      </c>
      <c r="AT10" s="93">
        <v>1903710.40625</v>
      </c>
      <c r="AU10" s="98">
        <v>79214.648933410601</v>
      </c>
      <c r="AV10" s="93">
        <f t="shared" si="0"/>
        <v>24.03230250821785</v>
      </c>
      <c r="AX10" s="94">
        <v>2030</v>
      </c>
      <c r="AY10" s="73"/>
      <c r="AZ10" s="93">
        <v>1378627.609375</v>
      </c>
      <c r="BA10" s="93">
        <v>1450184.2109375</v>
      </c>
      <c r="BB10" s="98">
        <v>87236.2056770325</v>
      </c>
      <c r="BC10" s="93">
        <f t="shared" si="7"/>
        <v>16.623650692768539</v>
      </c>
      <c r="BE10" s="73">
        <v>2030</v>
      </c>
      <c r="BF10" s="73"/>
      <c r="BG10" s="93">
        <v>1620488.765625</v>
      </c>
      <c r="BH10" s="93">
        <v>1705035.3671875</v>
      </c>
      <c r="BI10" s="98">
        <v>89934.796703338594</v>
      </c>
      <c r="BJ10" s="93">
        <f t="shared" si="8"/>
        <v>18.958572540190165</v>
      </c>
    </row>
    <row r="11" spans="1:62" x14ac:dyDescent="0.25">
      <c r="A11" s="73">
        <v>2031</v>
      </c>
      <c r="B11" s="73"/>
      <c r="C11" s="93">
        <v>1505716.9921875</v>
      </c>
      <c r="D11" s="93">
        <v>1591682.1640625</v>
      </c>
      <c r="E11" s="95">
        <v>89765.0911693573</v>
      </c>
      <c r="F11" s="93">
        <f t="shared" si="1"/>
        <v>17.731638695264259</v>
      </c>
      <c r="G11" s="96"/>
      <c r="H11" s="73">
        <v>2031</v>
      </c>
      <c r="I11" s="73"/>
      <c r="J11" s="93">
        <v>1317831.12109375</v>
      </c>
      <c r="K11" s="93">
        <v>2150513.0859375</v>
      </c>
      <c r="L11" s="73">
        <v>75987.479363441496</v>
      </c>
      <c r="M11" s="93">
        <f t="shared" si="2"/>
        <v>28.300887250803296</v>
      </c>
      <c r="N11" s="96"/>
      <c r="O11" s="73">
        <v>2031</v>
      </c>
      <c r="P11" s="73"/>
      <c r="Q11" s="93">
        <v>1679290.1484375</v>
      </c>
      <c r="R11" s="93">
        <v>1765255.28125</v>
      </c>
      <c r="S11" s="95">
        <v>89765.0911693573</v>
      </c>
      <c r="T11" s="97">
        <f t="shared" si="3"/>
        <v>19.665275868984992</v>
      </c>
      <c r="V11" s="73">
        <v>2031</v>
      </c>
      <c r="W11" s="73"/>
      <c r="X11" s="93">
        <v>1310185.546875</v>
      </c>
      <c r="Y11" s="93">
        <v>1372539.3046875</v>
      </c>
      <c r="Z11" s="73">
        <v>90437.808256149292</v>
      </c>
      <c r="AA11" s="93">
        <f t="shared" si="4"/>
        <v>15.176609552500677</v>
      </c>
      <c r="AC11" s="73">
        <v>2031</v>
      </c>
      <c r="AD11" s="73"/>
      <c r="AE11" s="93">
        <v>1166891.47265625</v>
      </c>
      <c r="AF11" s="93">
        <v>2164990.2421875</v>
      </c>
      <c r="AG11" s="73">
        <v>83589.493543624907</v>
      </c>
      <c r="AH11" s="93">
        <f t="shared" si="5"/>
        <v>25.900267490645859</v>
      </c>
      <c r="AJ11" s="73">
        <v>2031</v>
      </c>
      <c r="AK11" s="73"/>
      <c r="AL11" s="93">
        <v>1505927.4765625</v>
      </c>
      <c r="AM11" s="93">
        <v>1591892.6484375</v>
      </c>
      <c r="AN11" s="98">
        <v>89765.0911693573</v>
      </c>
      <c r="AO11" s="93">
        <f t="shared" si="6"/>
        <v>17.733983530792838</v>
      </c>
      <c r="AQ11" s="73">
        <v>2031</v>
      </c>
      <c r="AR11" s="73"/>
      <c r="AS11" s="93">
        <v>1271274.6171875</v>
      </c>
      <c r="AT11" s="93">
        <v>1925459.140625</v>
      </c>
      <c r="AU11" s="98">
        <v>76003.806811332703</v>
      </c>
      <c r="AV11" s="93">
        <f t="shared" si="0"/>
        <v>25.333719735968547</v>
      </c>
      <c r="AX11" s="94">
        <v>2031</v>
      </c>
      <c r="AY11" s="73"/>
      <c r="AZ11" s="93">
        <v>1448276.34375</v>
      </c>
      <c r="BA11" s="93">
        <v>1521204.359375</v>
      </c>
      <c r="BB11" s="98">
        <v>86326.942517280593</v>
      </c>
      <c r="BC11" s="93">
        <f t="shared" si="7"/>
        <v>17.621432139456246</v>
      </c>
      <c r="BE11" s="73">
        <v>2031</v>
      </c>
      <c r="BF11" s="73"/>
      <c r="BG11" s="93">
        <v>1655775.15625</v>
      </c>
      <c r="BH11" s="93">
        <v>1742503.6953125</v>
      </c>
      <c r="BI11" s="98">
        <v>89739.9954662323</v>
      </c>
      <c r="BJ11" s="93">
        <f t="shared" si="8"/>
        <v>19.417247418606966</v>
      </c>
    </row>
    <row r="12" spans="1:62" x14ac:dyDescent="0.25">
      <c r="A12" s="73">
        <v>2032</v>
      </c>
      <c r="B12" s="73"/>
      <c r="C12" s="93">
        <v>1531237.375</v>
      </c>
      <c r="D12" s="93">
        <v>1617607.4375</v>
      </c>
      <c r="E12" s="95">
        <v>89389.2913503647</v>
      </c>
      <c r="F12" s="93">
        <f t="shared" si="1"/>
        <v>18.096210553451272</v>
      </c>
      <c r="G12" s="96"/>
      <c r="H12" s="73">
        <v>2032</v>
      </c>
      <c r="I12" s="73"/>
      <c r="J12" s="93">
        <v>1287196.328125</v>
      </c>
      <c r="K12" s="93">
        <v>2052133.1015625</v>
      </c>
      <c r="L12" s="73">
        <v>72352.938898086504</v>
      </c>
      <c r="M12" s="93">
        <f t="shared" si="2"/>
        <v>28.362816117988707</v>
      </c>
      <c r="N12" s="96"/>
      <c r="O12" s="73">
        <v>2032</v>
      </c>
      <c r="P12" s="73"/>
      <c r="Q12" s="93">
        <v>1685426.59375</v>
      </c>
      <c r="R12" s="93">
        <v>1771796.6328125</v>
      </c>
      <c r="S12" s="95">
        <v>89389.291350364685</v>
      </c>
      <c r="T12" s="97">
        <f t="shared" si="3"/>
        <v>19.821128527217837</v>
      </c>
      <c r="V12" s="73">
        <v>2032</v>
      </c>
      <c r="W12" s="73"/>
      <c r="X12" s="93">
        <v>1324900.0234375</v>
      </c>
      <c r="Y12" s="93">
        <v>1387591.21875</v>
      </c>
      <c r="Z12" s="73">
        <v>90171.630682945251</v>
      </c>
      <c r="AA12" s="93">
        <f t="shared" si="4"/>
        <v>15.388334537599132</v>
      </c>
      <c r="AC12" s="73">
        <v>2032</v>
      </c>
      <c r="AD12" s="73"/>
      <c r="AE12" s="93">
        <v>1188179.7578125</v>
      </c>
      <c r="AF12" s="93">
        <v>2189124.9921875</v>
      </c>
      <c r="AG12" s="73">
        <v>81917.270376205401</v>
      </c>
      <c r="AH12" s="93">
        <f t="shared" si="5"/>
        <v>26.723607636508572</v>
      </c>
      <c r="AJ12" s="73">
        <v>2032</v>
      </c>
      <c r="AK12" s="73"/>
      <c r="AL12" s="93">
        <v>1531447.59375</v>
      </c>
      <c r="AM12" s="93">
        <v>1617817.6484375</v>
      </c>
      <c r="AN12" s="98">
        <v>89389.2913503647</v>
      </c>
      <c r="AO12" s="93">
        <f t="shared" si="6"/>
        <v>18.098562187906857</v>
      </c>
      <c r="AQ12" s="73">
        <v>2032</v>
      </c>
      <c r="AR12" s="73"/>
      <c r="AS12" s="93">
        <v>1272180.9921875</v>
      </c>
      <c r="AT12" s="93">
        <v>1893204.046875</v>
      </c>
      <c r="AU12" s="98">
        <v>72301.925373077407</v>
      </c>
      <c r="AV12" s="93">
        <f t="shared" si="0"/>
        <v>26.184697531996292</v>
      </c>
      <c r="AX12" s="94">
        <v>2032</v>
      </c>
      <c r="AY12" s="73"/>
      <c r="AZ12" s="93">
        <v>1464263.5390625</v>
      </c>
      <c r="BA12" s="93">
        <v>1538580.265625</v>
      </c>
      <c r="BB12" s="98">
        <v>85238.410011291504</v>
      </c>
      <c r="BC12" s="93">
        <f t="shared" si="7"/>
        <v>18.050316347069177</v>
      </c>
      <c r="BE12" s="73">
        <v>2032</v>
      </c>
      <c r="BF12" s="73"/>
      <c r="BG12" s="93">
        <v>1753044.03125</v>
      </c>
      <c r="BH12" s="93">
        <v>1840167.921875</v>
      </c>
      <c r="BI12" s="98">
        <v>89361.344267845197</v>
      </c>
      <c r="BJ12" s="93">
        <f t="shared" si="8"/>
        <v>20.592437781144099</v>
      </c>
    </row>
    <row r="13" spans="1:62" x14ac:dyDescent="0.25">
      <c r="A13" s="73">
        <v>2033</v>
      </c>
      <c r="B13" s="73"/>
      <c r="C13" s="93">
        <v>1585092.6953125</v>
      </c>
      <c r="D13" s="93">
        <v>1664113.9921875</v>
      </c>
      <c r="E13" s="95">
        <v>87714.762375831604</v>
      </c>
      <c r="F13" s="93">
        <f t="shared" si="1"/>
        <v>18.971880526304886</v>
      </c>
      <c r="G13" s="96"/>
      <c r="H13" s="73">
        <v>2033</v>
      </c>
      <c r="I13" s="73"/>
      <c r="J13" s="93">
        <v>1274623.4375</v>
      </c>
      <c r="K13" s="93">
        <v>2099058.578125</v>
      </c>
      <c r="L13" s="73">
        <v>67355.396459579497</v>
      </c>
      <c r="M13" s="93">
        <f t="shared" si="2"/>
        <v>31.163925809339741</v>
      </c>
      <c r="N13" s="96"/>
      <c r="O13" s="73">
        <v>2033</v>
      </c>
      <c r="P13" s="73"/>
      <c r="Q13" s="93">
        <v>1716104.15625</v>
      </c>
      <c r="R13" s="93">
        <v>1795125.40625</v>
      </c>
      <c r="S13" s="95">
        <v>87714.762375831604</v>
      </c>
      <c r="T13" s="97">
        <f t="shared" si="3"/>
        <v>20.465487879433827</v>
      </c>
      <c r="V13" s="73">
        <v>2033</v>
      </c>
      <c r="W13" s="73"/>
      <c r="X13" s="93">
        <v>1348957.671875</v>
      </c>
      <c r="Y13" s="93">
        <v>1407874.0859375</v>
      </c>
      <c r="Z13" s="73">
        <v>88598.973641395569</v>
      </c>
      <c r="AA13" s="93">
        <f t="shared" si="4"/>
        <v>15.890410781008274</v>
      </c>
      <c r="AC13" s="73">
        <v>2033</v>
      </c>
      <c r="AD13" s="73"/>
      <c r="AE13" s="93">
        <v>1193685.19921875</v>
      </c>
      <c r="AF13" s="93">
        <v>2202161.8828125</v>
      </c>
      <c r="AG13" s="73">
        <v>78939.883988380403</v>
      </c>
      <c r="AH13" s="93">
        <f t="shared" si="5"/>
        <v>27.896695200827104</v>
      </c>
      <c r="AJ13" s="73">
        <v>2033</v>
      </c>
      <c r="AK13" s="73"/>
      <c r="AL13" s="93">
        <v>1585662.3515625</v>
      </c>
      <c r="AM13" s="93">
        <v>1664683.609375</v>
      </c>
      <c r="AN13" s="98">
        <v>87714.762375831604</v>
      </c>
      <c r="AO13" s="93">
        <f t="shared" si="6"/>
        <v>18.978374498038619</v>
      </c>
      <c r="AQ13" s="73">
        <v>2033</v>
      </c>
      <c r="AR13" s="73"/>
      <c r="AS13" s="93">
        <v>1251417.09375</v>
      </c>
      <c r="AT13" s="93">
        <v>1904565.421875</v>
      </c>
      <c r="AU13" s="98">
        <v>67217.263051986694</v>
      </c>
      <c r="AV13" s="93">
        <f t="shared" si="0"/>
        <v>28.334468489173453</v>
      </c>
      <c r="AX13" s="94">
        <v>2033</v>
      </c>
      <c r="AY13" s="73"/>
      <c r="AZ13" s="93">
        <v>1478855.90625</v>
      </c>
      <c r="BA13" s="93">
        <v>1544919.15625</v>
      </c>
      <c r="BB13" s="98">
        <v>82915.421941757202</v>
      </c>
      <c r="BC13" s="93">
        <f t="shared" si="7"/>
        <v>18.632470535278795</v>
      </c>
      <c r="BE13" s="73">
        <v>2033</v>
      </c>
      <c r="BF13" s="73"/>
      <c r="BG13" s="93">
        <v>1763718.0859375</v>
      </c>
      <c r="BH13" s="93">
        <v>1843488.3203125</v>
      </c>
      <c r="BI13" s="98">
        <v>87684.126740455598</v>
      </c>
      <c r="BJ13" s="93">
        <f t="shared" si="8"/>
        <v>21.024196611653696</v>
      </c>
    </row>
    <row r="14" spans="1:62" x14ac:dyDescent="0.25">
      <c r="A14" s="73">
        <v>2034</v>
      </c>
      <c r="B14" s="73"/>
      <c r="C14" s="93">
        <v>1663093.90625</v>
      </c>
      <c r="D14" s="93">
        <v>1696311.015625</v>
      </c>
      <c r="E14" s="95">
        <v>87300.102790832505</v>
      </c>
      <c r="F14" s="93">
        <f t="shared" si="1"/>
        <v>19.430802042573674</v>
      </c>
      <c r="G14" s="96"/>
      <c r="H14" s="73">
        <v>2034</v>
      </c>
      <c r="I14" s="73"/>
      <c r="J14" s="93">
        <v>1219659.54296875</v>
      </c>
      <c r="K14" s="93">
        <v>1906103.859375</v>
      </c>
      <c r="L14" s="73">
        <v>63465.829550743103</v>
      </c>
      <c r="M14" s="93">
        <f t="shared" si="2"/>
        <v>30.033545182782252</v>
      </c>
      <c r="N14" s="96"/>
      <c r="O14" s="73">
        <v>2034</v>
      </c>
      <c r="P14" s="73"/>
      <c r="Q14" s="93">
        <v>1769955.5390625</v>
      </c>
      <c r="R14" s="93">
        <v>1803172.65625</v>
      </c>
      <c r="S14" s="95">
        <v>87300.10279083252</v>
      </c>
      <c r="T14" s="97">
        <f t="shared" si="3"/>
        <v>20.654874377070644</v>
      </c>
      <c r="V14" s="73">
        <v>2034</v>
      </c>
      <c r="W14" s="73"/>
      <c r="X14" s="93">
        <v>1393060.9296875</v>
      </c>
      <c r="Y14" s="93">
        <v>1416256.54296875</v>
      </c>
      <c r="Z14" s="73">
        <v>88257.146125793457</v>
      </c>
      <c r="AA14" s="93">
        <f t="shared" si="4"/>
        <v>16.046933366167888</v>
      </c>
      <c r="AC14" s="73">
        <v>2034</v>
      </c>
      <c r="AD14" s="73"/>
      <c r="AE14" s="93">
        <v>1207001.6484375</v>
      </c>
      <c r="AF14" s="93">
        <v>2001766.5078125</v>
      </c>
      <c r="AG14" s="73">
        <v>77328.280029296904</v>
      </c>
      <c r="AH14" s="93">
        <f t="shared" si="5"/>
        <v>25.886603284776317</v>
      </c>
      <c r="AJ14" s="73">
        <v>2034</v>
      </c>
      <c r="AK14" s="73"/>
      <c r="AL14" s="93">
        <v>1663093.9453125</v>
      </c>
      <c r="AM14" s="93">
        <v>1696311.09375</v>
      </c>
      <c r="AN14" s="98">
        <v>87300.102790832505</v>
      </c>
      <c r="AO14" s="93">
        <f t="shared" si="6"/>
        <v>19.430802937475256</v>
      </c>
      <c r="AQ14" s="73">
        <v>2034</v>
      </c>
      <c r="AR14" s="73"/>
      <c r="AS14" s="93">
        <v>1221338.125</v>
      </c>
      <c r="AT14" s="93">
        <v>1718652.13671875</v>
      </c>
      <c r="AU14" s="98">
        <v>63296.2638063431</v>
      </c>
      <c r="AV14" s="93">
        <f t="shared" si="0"/>
        <v>27.152505272302012</v>
      </c>
      <c r="AX14" s="94">
        <v>2034</v>
      </c>
      <c r="AY14" s="73"/>
      <c r="AZ14" s="93">
        <v>1558459.1484375</v>
      </c>
      <c r="BA14" s="93">
        <v>1584293.15625</v>
      </c>
      <c r="BB14" s="98">
        <v>81818.110553741499</v>
      </c>
      <c r="BC14" s="93">
        <f t="shared" si="7"/>
        <v>19.363599886719104</v>
      </c>
      <c r="BE14" s="73">
        <v>2034</v>
      </c>
      <c r="BF14" s="73"/>
      <c r="BG14" s="93">
        <v>1846136.7578125</v>
      </c>
      <c r="BH14" s="93">
        <v>1879379.390625</v>
      </c>
      <c r="BI14" s="98">
        <v>87268.1911468506</v>
      </c>
      <c r="BJ14" s="93">
        <f t="shared" si="8"/>
        <v>21.535674865340948</v>
      </c>
    </row>
    <row r="15" spans="1:62" x14ac:dyDescent="0.25">
      <c r="A15" s="73">
        <v>2035</v>
      </c>
      <c r="B15" s="73"/>
      <c r="C15" s="93">
        <v>1743731.6171875</v>
      </c>
      <c r="D15" s="93">
        <v>1774730.9921875</v>
      </c>
      <c r="E15" s="95">
        <v>86979.597625732393</v>
      </c>
      <c r="F15" s="93">
        <f t="shared" si="1"/>
        <v>20.403991747858541</v>
      </c>
      <c r="G15" s="96"/>
      <c r="H15" s="73">
        <v>2035</v>
      </c>
      <c r="I15" s="73"/>
      <c r="J15" s="93">
        <v>1222869.84375</v>
      </c>
      <c r="K15" s="93">
        <v>1903525.984375</v>
      </c>
      <c r="L15" s="73">
        <v>59681.091495513901</v>
      </c>
      <c r="M15" s="93">
        <f t="shared" si="2"/>
        <v>31.89495930244647</v>
      </c>
      <c r="N15" s="96"/>
      <c r="O15" s="73">
        <v>2035</v>
      </c>
      <c r="P15" s="73"/>
      <c r="Q15" s="93">
        <v>1827135.3046875</v>
      </c>
      <c r="R15" s="93">
        <v>1858134.6640625</v>
      </c>
      <c r="S15" s="95">
        <v>86979.597625732422</v>
      </c>
      <c r="T15" s="97">
        <f t="shared" si="3"/>
        <v>21.36287951179003</v>
      </c>
      <c r="V15" s="73">
        <v>2035</v>
      </c>
      <c r="W15" s="73"/>
      <c r="X15" s="93">
        <v>1432786.2890625</v>
      </c>
      <c r="Y15" s="93">
        <v>1454748.3359375</v>
      </c>
      <c r="Z15" s="73">
        <v>87982.794494628906</v>
      </c>
      <c r="AA15" s="93">
        <f t="shared" si="4"/>
        <v>16.534463860730273</v>
      </c>
      <c r="AC15" s="73">
        <v>2035</v>
      </c>
      <c r="AD15" s="73"/>
      <c r="AE15" s="93">
        <v>1214202.47265625</v>
      </c>
      <c r="AF15" s="93">
        <v>1999906.1875</v>
      </c>
      <c r="AG15" s="73">
        <v>75917.263275146499</v>
      </c>
      <c r="AH15" s="93">
        <f t="shared" si="5"/>
        <v>26.343233425732848</v>
      </c>
      <c r="AJ15" s="73">
        <v>2035</v>
      </c>
      <c r="AK15" s="73"/>
      <c r="AL15" s="93">
        <v>1743731.7890625</v>
      </c>
      <c r="AM15" s="93">
        <v>1774731.1484375</v>
      </c>
      <c r="AN15" s="98">
        <v>86979.597625732393</v>
      </c>
      <c r="AO15" s="93">
        <f t="shared" si="6"/>
        <v>20.403993544256824</v>
      </c>
      <c r="AQ15" s="73">
        <v>2035</v>
      </c>
      <c r="AR15" s="73"/>
      <c r="AS15" s="93">
        <v>1211489.83984375</v>
      </c>
      <c r="AT15" s="93">
        <v>1707543.58203125</v>
      </c>
      <c r="AU15" s="98">
        <v>59460.770622253403</v>
      </c>
      <c r="AV15" s="93">
        <f t="shared" si="0"/>
        <v>28.717145172555092</v>
      </c>
      <c r="AX15" s="94">
        <v>2035</v>
      </c>
      <c r="AY15" s="73"/>
      <c r="AZ15" s="93">
        <v>1622928.375</v>
      </c>
      <c r="BA15" s="93">
        <v>1646763.625</v>
      </c>
      <c r="BB15" s="98">
        <v>80828.465947151199</v>
      </c>
      <c r="BC15" s="93">
        <f t="shared" si="7"/>
        <v>20.373560300856361</v>
      </c>
      <c r="BE15" s="73">
        <v>2035</v>
      </c>
      <c r="BF15" s="73"/>
      <c r="BG15" s="93">
        <v>1904817.2890625</v>
      </c>
      <c r="BH15" s="93">
        <v>1935840.171875</v>
      </c>
      <c r="BI15" s="98">
        <v>86948.309226989702</v>
      </c>
      <c r="BJ15" s="93">
        <f t="shared" si="8"/>
        <v>22.264264700320293</v>
      </c>
    </row>
    <row r="16" spans="1:62" x14ac:dyDescent="0.25">
      <c r="A16" s="73">
        <v>2036</v>
      </c>
      <c r="B16" s="73"/>
      <c r="C16" s="93">
        <v>1791715.234375</v>
      </c>
      <c r="D16" s="93">
        <v>1827103.0625</v>
      </c>
      <c r="E16" s="95">
        <v>87199.665537834197</v>
      </c>
      <c r="F16" s="93">
        <f t="shared" si="1"/>
        <v>20.953097138970751</v>
      </c>
      <c r="G16" s="96"/>
      <c r="H16" s="73">
        <v>2036</v>
      </c>
      <c r="I16" s="73"/>
      <c r="J16" s="93">
        <v>1183719.83203125</v>
      </c>
      <c r="K16" s="93">
        <v>1896307.8046875</v>
      </c>
      <c r="L16" s="73">
        <v>56387.170665741003</v>
      </c>
      <c r="M16" s="93">
        <f t="shared" si="2"/>
        <v>33.630128667541648</v>
      </c>
      <c r="N16" s="96"/>
      <c r="O16" s="73">
        <v>2036</v>
      </c>
      <c r="P16" s="73"/>
      <c r="Q16" s="93">
        <v>1875168.1640625</v>
      </c>
      <c r="R16" s="93">
        <v>1910555.9765625</v>
      </c>
      <c r="S16" s="95">
        <v>87199.665537834167</v>
      </c>
      <c r="T16" s="97">
        <f t="shared" si="3"/>
        <v>21.910129640732951</v>
      </c>
      <c r="V16" s="73">
        <v>2036</v>
      </c>
      <c r="W16" s="73"/>
      <c r="X16" s="93">
        <v>1463907.8671875</v>
      </c>
      <c r="Y16" s="93">
        <v>1488477.6640625</v>
      </c>
      <c r="Z16" s="73">
        <v>88250.359908103943</v>
      </c>
      <c r="AA16" s="93">
        <f t="shared" si="4"/>
        <v>16.866533639210854</v>
      </c>
      <c r="AC16" s="73">
        <v>2036</v>
      </c>
      <c r="AD16" s="73"/>
      <c r="AE16" s="93">
        <v>1225583.06640625</v>
      </c>
      <c r="AF16" s="93">
        <v>2052061.015625</v>
      </c>
      <c r="AG16" s="73">
        <v>75043.700400352507</v>
      </c>
      <c r="AH16" s="93">
        <f t="shared" si="5"/>
        <v>27.344880445359284</v>
      </c>
      <c r="AJ16" s="73">
        <v>2036</v>
      </c>
      <c r="AK16" s="73"/>
      <c r="AL16" s="93">
        <v>1791715.4921875</v>
      </c>
      <c r="AM16" s="93">
        <v>1827103.296875</v>
      </c>
      <c r="AN16" s="98">
        <v>87199.665537834197</v>
      </c>
      <c r="AO16" s="93">
        <f t="shared" si="6"/>
        <v>20.953099826767755</v>
      </c>
      <c r="AQ16" s="73">
        <v>2036</v>
      </c>
      <c r="AR16" s="73"/>
      <c r="AS16" s="93">
        <v>1192260.62890625</v>
      </c>
      <c r="AT16" s="93">
        <v>1710688.78515625</v>
      </c>
      <c r="AU16" s="98">
        <v>57150.8596229553</v>
      </c>
      <c r="AV16" s="93">
        <f t="shared" si="0"/>
        <v>29.932861840439092</v>
      </c>
      <c r="AX16" s="94">
        <v>2036</v>
      </c>
      <c r="AY16" s="73"/>
      <c r="AZ16" s="93">
        <v>1652096.6875</v>
      </c>
      <c r="BA16" s="93">
        <v>1679818.3046875</v>
      </c>
      <c r="BB16" s="98">
        <v>80357.182877540603</v>
      </c>
      <c r="BC16" s="93">
        <f t="shared" si="7"/>
        <v>20.904395158394735</v>
      </c>
      <c r="BE16" s="73">
        <v>2036</v>
      </c>
      <c r="BF16" s="73"/>
      <c r="BG16" s="93">
        <v>1986872.8984375</v>
      </c>
      <c r="BH16" s="93">
        <v>2022282.765625</v>
      </c>
      <c r="BI16" s="98">
        <v>87169.055869102507</v>
      </c>
      <c r="BJ16" s="93">
        <f t="shared" si="8"/>
        <v>23.199548801604124</v>
      </c>
    </row>
    <row r="17" spans="1:62" x14ac:dyDescent="0.25">
      <c r="A17" s="73">
        <v>2037</v>
      </c>
      <c r="B17" s="73"/>
      <c r="C17" s="93">
        <v>1842101.484375</v>
      </c>
      <c r="D17" s="93">
        <v>1891645.4609375</v>
      </c>
      <c r="E17" s="95">
        <v>86342.952208518996</v>
      </c>
      <c r="F17" s="93">
        <f t="shared" si="1"/>
        <v>21.908510336421664</v>
      </c>
      <c r="G17" s="96"/>
      <c r="H17" s="73">
        <v>2037</v>
      </c>
      <c r="I17" s="73"/>
      <c r="J17" s="93">
        <v>1125824.5390625</v>
      </c>
      <c r="K17" s="93">
        <v>1885899.3359375</v>
      </c>
      <c r="L17" s="73">
        <v>52069.552374839797</v>
      </c>
      <c r="M17" s="93">
        <f t="shared" si="2"/>
        <v>36.21885055514273</v>
      </c>
      <c r="N17" s="96"/>
      <c r="O17" s="73">
        <v>2037</v>
      </c>
      <c r="P17" s="73"/>
      <c r="Q17" s="93">
        <v>1925899.6953125</v>
      </c>
      <c r="R17" s="93">
        <v>1975443.65625</v>
      </c>
      <c r="S17" s="95">
        <v>86342.952208518982</v>
      </c>
      <c r="T17" s="97">
        <f t="shared" si="3"/>
        <v>22.879037671532082</v>
      </c>
      <c r="V17" s="73">
        <v>2037</v>
      </c>
      <c r="W17" s="73"/>
      <c r="X17" s="93">
        <v>1502978.953125</v>
      </c>
      <c r="Y17" s="93">
        <v>1544935.828125</v>
      </c>
      <c r="Z17" s="73">
        <v>87438.323996543884</v>
      </c>
      <c r="AA17" s="93">
        <f t="shared" si="4"/>
        <v>17.668863691692739</v>
      </c>
      <c r="AC17" s="73">
        <v>2037</v>
      </c>
      <c r="AD17" s="73"/>
      <c r="AE17" s="93">
        <v>1239460.12890625</v>
      </c>
      <c r="AF17" s="93">
        <v>2007336.6015625</v>
      </c>
      <c r="AG17" s="73">
        <v>73071.320651054397</v>
      </c>
      <c r="AH17" s="93">
        <f t="shared" si="5"/>
        <v>27.470922705069992</v>
      </c>
      <c r="AJ17" s="73">
        <v>2037</v>
      </c>
      <c r="AK17" s="73"/>
      <c r="AL17" s="93">
        <v>1842101.4609375</v>
      </c>
      <c r="AM17" s="93">
        <v>1891645.46875</v>
      </c>
      <c r="AN17" s="98">
        <v>86342.952208518996</v>
      </c>
      <c r="AO17" s="93">
        <f t="shared" si="6"/>
        <v>21.90851042690386</v>
      </c>
      <c r="AQ17" s="73">
        <v>2037</v>
      </c>
      <c r="AR17" s="73"/>
      <c r="AS17" s="93">
        <v>1173722.8828125</v>
      </c>
      <c r="AT17" s="93">
        <v>1767837.91015625</v>
      </c>
      <c r="AU17" s="98">
        <v>53893.6982965469</v>
      </c>
      <c r="AV17" s="93">
        <f t="shared" si="0"/>
        <v>32.802312070491546</v>
      </c>
      <c r="AX17" s="94">
        <v>2037</v>
      </c>
      <c r="AY17" s="73"/>
      <c r="AZ17" s="93">
        <v>1686084.25</v>
      </c>
      <c r="BA17" s="93">
        <v>1705817.0703125</v>
      </c>
      <c r="BB17" s="98">
        <v>79018.648159980803</v>
      </c>
      <c r="BC17" s="93">
        <f t="shared" si="7"/>
        <v>21.587525350457913</v>
      </c>
      <c r="BE17" s="73">
        <v>2037</v>
      </c>
      <c r="BF17" s="73"/>
      <c r="BG17" s="93">
        <v>1984603.7265625</v>
      </c>
      <c r="BH17" s="93">
        <v>2034171.5625</v>
      </c>
      <c r="BI17" s="98">
        <v>86313.054049491897</v>
      </c>
      <c r="BJ17" s="93">
        <f t="shared" si="8"/>
        <v>23.567368631558399</v>
      </c>
    </row>
    <row r="18" spans="1:62" x14ac:dyDescent="0.25">
      <c r="A18" s="73">
        <v>2038</v>
      </c>
      <c r="B18" s="73"/>
      <c r="C18" s="93">
        <v>1909773.7734375</v>
      </c>
      <c r="D18" s="93">
        <v>1961017.609375</v>
      </c>
      <c r="E18" s="95">
        <v>86005.814001083403</v>
      </c>
      <c r="F18" s="93">
        <f t="shared" si="1"/>
        <v>22.800988888382562</v>
      </c>
      <c r="G18" s="96"/>
      <c r="H18" s="73">
        <v>2038</v>
      </c>
      <c r="I18" s="73"/>
      <c r="J18" s="93">
        <v>1073175.5703125</v>
      </c>
      <c r="K18" s="93">
        <v>1827001.82421875</v>
      </c>
      <c r="L18" s="73">
        <v>48684.4045610428</v>
      </c>
      <c r="M18" s="93">
        <f t="shared" si="2"/>
        <v>37.527455469399221</v>
      </c>
      <c r="N18" s="96"/>
      <c r="O18" s="73">
        <v>2038</v>
      </c>
      <c r="P18" s="73"/>
      <c r="Q18" s="93">
        <v>1994437.0703125</v>
      </c>
      <c r="R18" s="93">
        <v>2045680.8828125</v>
      </c>
      <c r="S18" s="95">
        <v>86005.814001083374</v>
      </c>
      <c r="T18" s="97">
        <f t="shared" si="3"/>
        <v>23.785379006897504</v>
      </c>
      <c r="V18" s="73">
        <v>2038</v>
      </c>
      <c r="W18" s="73"/>
      <c r="X18" s="93">
        <v>1556734.953125</v>
      </c>
      <c r="Y18" s="93">
        <v>1598705.0390625</v>
      </c>
      <c r="Z18" s="73">
        <v>87140.944883346558</v>
      </c>
      <c r="AA18" s="93">
        <f t="shared" si="4"/>
        <v>18.346198118492371</v>
      </c>
      <c r="AC18" s="73">
        <v>2038</v>
      </c>
      <c r="AD18" s="73"/>
      <c r="AE18" s="93">
        <v>1265344.16015625</v>
      </c>
      <c r="AF18" s="93">
        <v>2060138.63671875</v>
      </c>
      <c r="AG18" s="73">
        <v>71697.906694412202</v>
      </c>
      <c r="AH18" s="93">
        <f t="shared" si="5"/>
        <v>28.733595326560735</v>
      </c>
      <c r="AJ18" s="73">
        <v>2038</v>
      </c>
      <c r="AK18" s="73"/>
      <c r="AL18" s="93">
        <v>1909773.671875</v>
      </c>
      <c r="AM18" s="93">
        <v>1961017.4921875</v>
      </c>
      <c r="AN18" s="98">
        <v>86005.814001083403</v>
      </c>
      <c r="AO18" s="93">
        <f t="shared" si="6"/>
        <v>22.800987525829328</v>
      </c>
      <c r="AQ18" s="73">
        <v>2038</v>
      </c>
      <c r="AR18" s="73"/>
      <c r="AS18" s="93">
        <v>1147577.9296875</v>
      </c>
      <c r="AT18" s="93">
        <v>1726383.87890625</v>
      </c>
      <c r="AU18" s="98">
        <v>51294.280146598801</v>
      </c>
      <c r="AV18" s="93">
        <f t="shared" si="0"/>
        <v>33.656459823049538</v>
      </c>
      <c r="AX18" s="94">
        <v>2038</v>
      </c>
      <c r="AY18" s="73"/>
      <c r="AZ18" s="93">
        <v>1736597.4765625</v>
      </c>
      <c r="BA18" s="93">
        <v>1760066.7109375</v>
      </c>
      <c r="BB18" s="98">
        <v>78283.222129821806</v>
      </c>
      <c r="BC18" s="93">
        <f t="shared" si="7"/>
        <v>22.483319708259771</v>
      </c>
      <c r="BE18" s="73">
        <v>2038</v>
      </c>
      <c r="BF18" s="73"/>
      <c r="BG18" s="93">
        <v>2084594.9453125</v>
      </c>
      <c r="BH18" s="93">
        <v>2135859.046875</v>
      </c>
      <c r="BI18" s="98">
        <v>85976.673074722305</v>
      </c>
      <c r="BJ18" s="93">
        <f t="shared" si="8"/>
        <v>24.842308622697292</v>
      </c>
    </row>
    <row r="19" spans="1:62" x14ac:dyDescent="0.25">
      <c r="A19" s="73">
        <v>2039</v>
      </c>
      <c r="B19" s="73"/>
      <c r="C19" s="93">
        <v>1979809.8515625</v>
      </c>
      <c r="D19" s="93">
        <v>2027618.28125</v>
      </c>
      <c r="E19" s="95">
        <v>85773.213176727295</v>
      </c>
      <c r="F19" s="93">
        <f t="shared" si="1"/>
        <v>23.639294905185508</v>
      </c>
      <c r="G19" s="96"/>
      <c r="H19" s="73">
        <v>2039</v>
      </c>
      <c r="I19" s="73"/>
      <c r="J19" s="93">
        <v>1062658.58984375</v>
      </c>
      <c r="K19" s="93">
        <v>1817494.4375</v>
      </c>
      <c r="L19" s="73">
        <v>45421.534935951197</v>
      </c>
      <c r="M19" s="93">
        <f t="shared" si="2"/>
        <v>40.013937002852167</v>
      </c>
      <c r="N19" s="96"/>
      <c r="O19" s="73">
        <v>2039</v>
      </c>
      <c r="P19" s="73"/>
      <c r="Q19" s="93">
        <v>2065188.9921875</v>
      </c>
      <c r="R19" s="93">
        <v>2112997.46875</v>
      </c>
      <c r="S19" s="95">
        <v>85773.213176727295</v>
      </c>
      <c r="T19" s="97">
        <f t="shared" si="3"/>
        <v>24.634701097140617</v>
      </c>
      <c r="V19" s="73">
        <v>2039</v>
      </c>
      <c r="W19" s="73"/>
      <c r="X19" s="93">
        <v>1611194.5234375</v>
      </c>
      <c r="Y19" s="93">
        <v>1650224.9140625</v>
      </c>
      <c r="Z19" s="73">
        <v>86951.484241485596</v>
      </c>
      <c r="AA19" s="93">
        <f t="shared" si="4"/>
        <v>18.978685970206335</v>
      </c>
      <c r="AC19" s="73">
        <v>2039</v>
      </c>
      <c r="AD19" s="73"/>
      <c r="AE19" s="93">
        <v>1291651.828125</v>
      </c>
      <c r="AF19" s="93">
        <v>2112560.171875</v>
      </c>
      <c r="AG19" s="73">
        <v>70392.372531890898</v>
      </c>
      <c r="AH19" s="93">
        <f t="shared" si="5"/>
        <v>30.011208542770959</v>
      </c>
      <c r="AJ19" s="73">
        <v>2039</v>
      </c>
      <c r="AK19" s="73"/>
      <c r="AL19" s="93">
        <v>1979809.921875</v>
      </c>
      <c r="AM19" s="93">
        <v>2027618.421875</v>
      </c>
      <c r="AN19" s="98">
        <v>85773.213176727295</v>
      </c>
      <c r="AO19" s="93">
        <f t="shared" si="6"/>
        <v>23.639296544683376</v>
      </c>
      <c r="AQ19" s="73">
        <v>2039</v>
      </c>
      <c r="AR19" s="73"/>
      <c r="AS19" s="93">
        <v>1143077.9453125</v>
      </c>
      <c r="AT19" s="93">
        <v>1713302.51171875</v>
      </c>
      <c r="AU19" s="98">
        <v>48994.047593116797</v>
      </c>
      <c r="AV19" s="93">
        <f t="shared" si="0"/>
        <v>34.969605408952837</v>
      </c>
      <c r="AX19" s="94">
        <v>2039</v>
      </c>
      <c r="AY19" s="73"/>
      <c r="AZ19" s="93">
        <v>1791249.65625</v>
      </c>
      <c r="BA19" s="93">
        <v>1814983.140625</v>
      </c>
      <c r="BB19" s="98">
        <v>77618.314800262495</v>
      </c>
      <c r="BC19" s="93">
        <f t="shared" si="7"/>
        <v>23.383439144428088</v>
      </c>
      <c r="BE19" s="73">
        <v>2039</v>
      </c>
      <c r="BF19" s="73"/>
      <c r="BG19" s="93">
        <v>2163916.3515625</v>
      </c>
      <c r="BH19" s="93">
        <v>2211742.140625</v>
      </c>
      <c r="BI19" s="98">
        <v>85744.895221710205</v>
      </c>
      <c r="BJ19" s="93">
        <f t="shared" si="8"/>
        <v>25.794446828655023</v>
      </c>
    </row>
    <row r="20" spans="1:62" x14ac:dyDescent="0.25">
      <c r="A20" s="73">
        <v>2040</v>
      </c>
      <c r="B20" s="73"/>
      <c r="C20" s="93">
        <v>2065124.234375</v>
      </c>
      <c r="D20" s="93">
        <v>2110463.6484375</v>
      </c>
      <c r="E20" s="95">
        <v>85720.063239097595</v>
      </c>
      <c r="F20" s="93">
        <f t="shared" si="1"/>
        <v>24.620416372661996</v>
      </c>
      <c r="G20" s="96"/>
      <c r="H20" s="73">
        <v>2040</v>
      </c>
      <c r="I20" s="73"/>
      <c r="J20" s="93">
        <v>1035511.90625</v>
      </c>
      <c r="K20" s="93">
        <v>1755847.21875</v>
      </c>
      <c r="L20" s="73">
        <v>42419.966118812597</v>
      </c>
      <c r="M20" s="93">
        <f t="shared" si="2"/>
        <v>41.39199955587209</v>
      </c>
      <c r="N20" s="96"/>
      <c r="O20" s="73">
        <v>2040</v>
      </c>
      <c r="P20" s="73"/>
      <c r="Q20" s="93">
        <v>2153112.1484375</v>
      </c>
      <c r="R20" s="93">
        <v>2198451.546875</v>
      </c>
      <c r="S20" s="95">
        <v>85720.063239097595</v>
      </c>
      <c r="T20" s="97">
        <f t="shared" si="3"/>
        <v>25.646872666704578</v>
      </c>
      <c r="V20" s="73">
        <v>2040</v>
      </c>
      <c r="W20" s="73"/>
      <c r="X20" s="93">
        <v>1678178.3984375</v>
      </c>
      <c r="Y20" s="93">
        <v>1715041.984375</v>
      </c>
      <c r="Z20" s="73">
        <v>86939.506613731384</v>
      </c>
      <c r="AA20" s="93">
        <f t="shared" si="4"/>
        <v>19.726842849417817</v>
      </c>
      <c r="AC20" s="73">
        <v>2040</v>
      </c>
      <c r="AD20" s="73"/>
      <c r="AE20" s="93">
        <v>1323956.12890625</v>
      </c>
      <c r="AF20" s="93">
        <v>2143675.76171875</v>
      </c>
      <c r="AG20" s="73">
        <v>69252.775887489304</v>
      </c>
      <c r="AH20" s="93">
        <f t="shared" si="5"/>
        <v>30.954365861109267</v>
      </c>
      <c r="AJ20" s="73">
        <v>2040</v>
      </c>
      <c r="AK20" s="73"/>
      <c r="AL20" s="93">
        <v>2061516.6015625</v>
      </c>
      <c r="AM20" s="93">
        <v>2106856.0078125</v>
      </c>
      <c r="AN20" s="98">
        <v>85720.063239097595</v>
      </c>
      <c r="AO20" s="93">
        <f t="shared" si="6"/>
        <v>24.578330068841414</v>
      </c>
      <c r="AQ20" s="73">
        <v>2040</v>
      </c>
      <c r="AR20" s="73"/>
      <c r="AS20" s="93">
        <v>1140587.3730468799</v>
      </c>
      <c r="AT20" s="93">
        <v>1672859.32421875</v>
      </c>
      <c r="AU20" s="98">
        <v>46958.098231315598</v>
      </c>
      <c r="AV20" s="93">
        <f t="shared" si="0"/>
        <v>35.624511793008409</v>
      </c>
      <c r="AX20" s="94">
        <v>2040</v>
      </c>
      <c r="AY20" s="73"/>
      <c r="AZ20" s="93">
        <v>1858233.15625</v>
      </c>
      <c r="BA20" s="93">
        <v>1881509.6875</v>
      </c>
      <c r="BB20" s="98">
        <v>77086.1428518295</v>
      </c>
      <c r="BC20" s="93">
        <f t="shared" si="7"/>
        <v>24.407884710440481</v>
      </c>
      <c r="BE20" s="73">
        <v>2040</v>
      </c>
      <c r="BF20" s="73"/>
      <c r="BG20" s="93">
        <v>2280878.296875</v>
      </c>
      <c r="BH20" s="93">
        <v>2326231.84375</v>
      </c>
      <c r="BI20" s="98">
        <v>85692.633055686994</v>
      </c>
      <c r="BJ20" s="93">
        <f t="shared" si="8"/>
        <v>27.146229037428551</v>
      </c>
    </row>
    <row r="21" spans="1:62" x14ac:dyDescent="0.25">
      <c r="A21" s="73">
        <v>2041</v>
      </c>
      <c r="B21" s="73"/>
      <c r="C21" s="93">
        <v>2142287.59375</v>
      </c>
      <c r="D21" s="93">
        <v>2174581.828125</v>
      </c>
      <c r="E21" s="95">
        <v>85016.470347404495</v>
      </c>
      <c r="F21" s="93">
        <f t="shared" si="1"/>
        <v>25.578359337184466</v>
      </c>
      <c r="G21" s="96"/>
      <c r="H21" s="73">
        <v>2041</v>
      </c>
      <c r="I21" s="73"/>
      <c r="J21" s="93">
        <v>987414.978515625</v>
      </c>
      <c r="K21" s="93">
        <v>1613451.015625</v>
      </c>
      <c r="L21" s="73">
        <v>38942.6592645645</v>
      </c>
      <c r="M21" s="93">
        <f t="shared" si="2"/>
        <v>41.431454505037983</v>
      </c>
      <c r="N21" s="96"/>
      <c r="O21" s="73">
        <v>2041</v>
      </c>
      <c r="P21" s="73"/>
      <c r="Q21" s="93">
        <v>2230162.7734375</v>
      </c>
      <c r="R21" s="93">
        <v>2262456.9921875</v>
      </c>
      <c r="S21" s="95">
        <v>85016.47034740448</v>
      </c>
      <c r="T21" s="97">
        <f t="shared" si="3"/>
        <v>26.611984512440674</v>
      </c>
      <c r="V21" s="73">
        <v>2041</v>
      </c>
      <c r="W21" s="73"/>
      <c r="X21" s="93">
        <v>1743122.5078125</v>
      </c>
      <c r="Y21" s="93">
        <v>1770858.328125</v>
      </c>
      <c r="Z21" s="73">
        <v>86267.693057060242</v>
      </c>
      <c r="AA21" s="93">
        <f t="shared" si="4"/>
        <v>20.527479817429416</v>
      </c>
      <c r="AC21" s="73">
        <v>2041</v>
      </c>
      <c r="AD21" s="73"/>
      <c r="AE21" s="93">
        <v>1355007.9609375</v>
      </c>
      <c r="AF21" s="93">
        <v>2079422.34765625</v>
      </c>
      <c r="AG21" s="73">
        <v>67611.293429374695</v>
      </c>
      <c r="AH21" s="93">
        <f t="shared" si="5"/>
        <v>30.755547515569567</v>
      </c>
      <c r="AJ21" s="73">
        <v>2041</v>
      </c>
      <c r="AK21" s="73"/>
      <c r="AL21" s="93">
        <v>2132724.8828125</v>
      </c>
      <c r="AM21" s="93">
        <v>2165019.125</v>
      </c>
      <c r="AN21" s="98">
        <v>85016.470347404495</v>
      </c>
      <c r="AO21" s="93">
        <f t="shared" si="6"/>
        <v>25.465878742707609</v>
      </c>
      <c r="AQ21" s="73">
        <v>2041</v>
      </c>
      <c r="AR21" s="73"/>
      <c r="AS21" s="93">
        <v>1130920.5097656299</v>
      </c>
      <c r="AT21" s="93">
        <v>1589875.25</v>
      </c>
      <c r="AU21" s="98">
        <v>44695.8426132202</v>
      </c>
      <c r="AV21" s="93">
        <f t="shared" si="0"/>
        <v>35.570987300947415</v>
      </c>
      <c r="AX21" s="94">
        <v>2041</v>
      </c>
      <c r="AY21" s="73"/>
      <c r="AZ21" s="93">
        <v>1914193.71875</v>
      </c>
      <c r="BA21" s="93">
        <v>1928849.9453125</v>
      </c>
      <c r="BB21" s="98">
        <v>75944.993715286299</v>
      </c>
      <c r="BC21" s="93">
        <f t="shared" si="7"/>
        <v>25.397986765838112</v>
      </c>
      <c r="BE21" s="73">
        <v>2041</v>
      </c>
      <c r="BF21" s="73"/>
      <c r="BG21" s="93">
        <v>2324835.5390625</v>
      </c>
      <c r="BH21" s="93">
        <v>2357140.765625</v>
      </c>
      <c r="BI21" s="98">
        <v>84989.984511375398</v>
      </c>
      <c r="BJ21" s="93">
        <f t="shared" si="8"/>
        <v>27.734335747637545</v>
      </c>
    </row>
    <row r="22" spans="1:62" x14ac:dyDescent="0.25">
      <c r="A22" s="73">
        <v>2042</v>
      </c>
      <c r="B22" s="73"/>
      <c r="C22" s="93">
        <v>2245516.171875</v>
      </c>
      <c r="D22" s="93">
        <v>2269958.40625</v>
      </c>
      <c r="E22" s="95">
        <v>85167.661445617705</v>
      </c>
      <c r="F22" s="93">
        <f t="shared" si="1"/>
        <v>26.652820656575635</v>
      </c>
      <c r="G22" s="96"/>
      <c r="H22" s="73">
        <v>2042</v>
      </c>
      <c r="I22" s="73"/>
      <c r="J22" s="93">
        <v>924957.7265625</v>
      </c>
      <c r="K22" s="93">
        <v>1380370.625</v>
      </c>
      <c r="L22" s="73">
        <v>36836.177573442503</v>
      </c>
      <c r="M22" s="93">
        <f t="shared" si="2"/>
        <v>37.473231913052651</v>
      </c>
      <c r="N22" s="96"/>
      <c r="O22" s="73">
        <v>2042</v>
      </c>
      <c r="P22" s="73"/>
      <c r="Q22" s="93">
        <v>2334157.2421875</v>
      </c>
      <c r="R22" s="93">
        <v>2358599.515625</v>
      </c>
      <c r="S22" s="95">
        <v>85167.661445617676</v>
      </c>
      <c r="T22" s="97">
        <f t="shared" si="3"/>
        <v>27.693604304622625</v>
      </c>
      <c r="V22" s="73">
        <v>2042</v>
      </c>
      <c r="W22" s="73"/>
      <c r="X22" s="93">
        <v>1816983.1484375</v>
      </c>
      <c r="Y22" s="93">
        <v>1838329.625</v>
      </c>
      <c r="Z22" s="73">
        <v>86437.21710395813</v>
      </c>
      <c r="AA22" s="93">
        <f t="shared" si="4"/>
        <v>21.267802071751557</v>
      </c>
      <c r="AC22" s="73">
        <v>2042</v>
      </c>
      <c r="AD22" s="73"/>
      <c r="AE22" s="93">
        <v>1412556.0625</v>
      </c>
      <c r="AF22" s="93">
        <v>1959940.76953125</v>
      </c>
      <c r="AG22" s="73">
        <v>67276.436975002303</v>
      </c>
      <c r="AH22" s="93">
        <f t="shared" si="5"/>
        <v>29.132648184972982</v>
      </c>
      <c r="AJ22" s="73">
        <v>2042</v>
      </c>
      <c r="AK22" s="73"/>
      <c r="AL22" s="93">
        <v>2227811.109375</v>
      </c>
      <c r="AM22" s="93">
        <v>2252253.421875</v>
      </c>
      <c r="AN22" s="98">
        <v>85167.661445617705</v>
      </c>
      <c r="AO22" s="93">
        <f t="shared" si="6"/>
        <v>26.444936771137439</v>
      </c>
      <c r="AQ22" s="73">
        <v>2042</v>
      </c>
      <c r="AR22" s="73"/>
      <c r="AS22" s="93">
        <v>1118336.734375</v>
      </c>
      <c r="AT22" s="93">
        <v>1451978.171875</v>
      </c>
      <c r="AU22" s="98">
        <v>43121.322929143898</v>
      </c>
      <c r="AV22" s="93">
        <f t="shared" si="0"/>
        <v>33.671930108936166</v>
      </c>
      <c r="AX22" s="94">
        <v>2042</v>
      </c>
      <c r="AY22" s="73"/>
      <c r="AZ22" s="93">
        <v>1988959.5078125</v>
      </c>
      <c r="BA22" s="93">
        <v>1999561.703125</v>
      </c>
      <c r="BB22" s="98">
        <v>75544.467206001296</v>
      </c>
      <c r="BC22" s="93">
        <f t="shared" si="7"/>
        <v>26.468671725123421</v>
      </c>
      <c r="BE22" s="73">
        <v>2042</v>
      </c>
      <c r="BF22" s="73"/>
      <c r="BG22" s="93">
        <v>2462232.546875</v>
      </c>
      <c r="BH22" s="93">
        <v>2486683.46875</v>
      </c>
      <c r="BI22" s="98">
        <v>85142.172654151902</v>
      </c>
      <c r="BJ22" s="93">
        <f t="shared" si="8"/>
        <v>29.206248692418569</v>
      </c>
    </row>
    <row r="23" spans="1:62" x14ac:dyDescent="0.25">
      <c r="A23" s="73">
        <v>2043</v>
      </c>
      <c r="B23" s="73"/>
      <c r="C23" s="93">
        <v>2318109.1796875</v>
      </c>
      <c r="D23" s="93">
        <v>2355171.8046875</v>
      </c>
      <c r="E23" s="95">
        <v>84649.745303392396</v>
      </c>
      <c r="F23" s="93">
        <f t="shared" si="1"/>
        <v>27.82255039570822</v>
      </c>
      <c r="G23" s="96"/>
      <c r="H23" s="73">
        <v>2043</v>
      </c>
      <c r="I23" s="73"/>
      <c r="J23" s="93">
        <v>926701.3984375</v>
      </c>
      <c r="K23" s="93">
        <v>1657076.09375</v>
      </c>
      <c r="L23" s="73">
        <v>34136.564979553201</v>
      </c>
      <c r="M23" s="93">
        <f t="shared" si="2"/>
        <v>48.542555314002442</v>
      </c>
      <c r="N23" s="96"/>
      <c r="O23" s="73">
        <v>2043</v>
      </c>
      <c r="P23" s="73"/>
      <c r="Q23" s="93">
        <v>2406943.0234375</v>
      </c>
      <c r="R23" s="93">
        <v>2444005.6640625</v>
      </c>
      <c r="S23" s="95">
        <v>84649.74530339241</v>
      </c>
      <c r="T23" s="97">
        <f t="shared" si="3"/>
        <v>28.871978944566941</v>
      </c>
      <c r="V23" s="73">
        <v>2043</v>
      </c>
      <c r="W23" s="73"/>
      <c r="X23" s="93">
        <v>1844212.171875</v>
      </c>
      <c r="Y23" s="93">
        <v>1872533.4375</v>
      </c>
      <c r="Z23" s="73">
        <v>85946.357571363449</v>
      </c>
      <c r="AA23" s="93">
        <f t="shared" si="4"/>
        <v>21.787234391465489</v>
      </c>
      <c r="AC23" s="73">
        <v>2043</v>
      </c>
      <c r="AD23" s="73"/>
      <c r="AE23" s="93">
        <v>1448458.28125</v>
      </c>
      <c r="AF23" s="93">
        <v>2355826.546875</v>
      </c>
      <c r="AG23" s="73">
        <v>66377.872777342796</v>
      </c>
      <c r="AH23" s="93">
        <f t="shared" si="5"/>
        <v>35.491142579656909</v>
      </c>
      <c r="AJ23" s="73">
        <v>2043</v>
      </c>
      <c r="AK23" s="73"/>
      <c r="AL23" s="93">
        <v>2294337.21875</v>
      </c>
      <c r="AM23" s="93">
        <v>2331399.828125</v>
      </c>
      <c r="AN23" s="98">
        <v>84649.745303392396</v>
      </c>
      <c r="AO23" s="93">
        <f t="shared" si="6"/>
        <v>27.541722893188286</v>
      </c>
      <c r="AQ23" s="73">
        <v>2043</v>
      </c>
      <c r="AR23" s="73"/>
      <c r="AS23" s="93">
        <v>1113320.5683593799</v>
      </c>
      <c r="AT23" s="93">
        <v>1620675.69140625</v>
      </c>
      <c r="AU23" s="98">
        <v>41338.375472806401</v>
      </c>
      <c r="AV23" s="93">
        <f t="shared" si="0"/>
        <v>39.205113236062651</v>
      </c>
      <c r="AX23" s="94">
        <v>2043</v>
      </c>
      <c r="AY23" s="73"/>
      <c r="AZ23" s="93">
        <v>2042463.3203125</v>
      </c>
      <c r="BA23" s="93">
        <v>2066032.21875</v>
      </c>
      <c r="BB23" s="98">
        <v>74501.176794052095</v>
      </c>
      <c r="BC23" s="93">
        <f t="shared" si="7"/>
        <v>27.731538046187541</v>
      </c>
      <c r="BE23" s="73">
        <v>2043</v>
      </c>
      <c r="BF23" s="73"/>
      <c r="BG23" s="93">
        <v>2541894.7734375</v>
      </c>
      <c r="BH23" s="93">
        <v>2578965</v>
      </c>
      <c r="BI23" s="98">
        <v>84625.3008391857</v>
      </c>
      <c r="BJ23" s="93">
        <f t="shared" si="8"/>
        <v>30.475105842173996</v>
      </c>
    </row>
    <row r="24" spans="1:62" x14ac:dyDescent="0.25">
      <c r="A24" s="73">
        <v>2044</v>
      </c>
      <c r="B24" s="73"/>
      <c r="C24" s="93">
        <v>2396660.2265625</v>
      </c>
      <c r="D24" s="93">
        <v>2461865.875</v>
      </c>
      <c r="E24" s="95">
        <v>84448.096776962295</v>
      </c>
      <c r="F24" s="93">
        <f t="shared" si="1"/>
        <v>29.152413955545825</v>
      </c>
      <c r="G24" s="96"/>
      <c r="H24" s="73">
        <v>2044</v>
      </c>
      <c r="I24" s="73"/>
      <c r="J24" s="93">
        <v>889827.033203125</v>
      </c>
      <c r="K24" s="93">
        <v>1476845.6796875</v>
      </c>
      <c r="L24" s="73">
        <v>31544.6414108276</v>
      </c>
      <c r="M24" s="93">
        <f t="shared" si="2"/>
        <v>46.817640449720798</v>
      </c>
      <c r="N24" s="96"/>
      <c r="O24" s="73">
        <v>2044</v>
      </c>
      <c r="P24" s="73"/>
      <c r="Q24" s="93">
        <v>2485806.1328125</v>
      </c>
      <c r="R24" s="93">
        <v>2551011.8203125</v>
      </c>
      <c r="S24" s="95">
        <v>84448.09677696228</v>
      </c>
      <c r="T24" s="97">
        <f t="shared" si="3"/>
        <v>30.208043966343414</v>
      </c>
      <c r="V24" s="73">
        <v>2044</v>
      </c>
      <c r="W24" s="73"/>
      <c r="X24" s="93">
        <v>1856309.1015625</v>
      </c>
      <c r="Y24" s="93">
        <v>1897790.515625</v>
      </c>
      <c r="Z24" s="73">
        <v>85820.923559188843</v>
      </c>
      <c r="AA24" s="93">
        <f t="shared" si="4"/>
        <v>22.113377914374631</v>
      </c>
      <c r="AC24" s="73">
        <v>2044</v>
      </c>
      <c r="AD24" s="73"/>
      <c r="AE24" s="93">
        <v>1488924.40234375</v>
      </c>
      <c r="AF24" s="93">
        <v>2212561.2578125</v>
      </c>
      <c r="AG24" s="73">
        <v>65667.867589950605</v>
      </c>
      <c r="AH24" s="93">
        <f t="shared" si="5"/>
        <v>33.693210073888501</v>
      </c>
      <c r="AJ24" s="73">
        <v>2044</v>
      </c>
      <c r="AK24" s="73"/>
      <c r="AL24" s="93">
        <v>2365944.6953125</v>
      </c>
      <c r="AM24" s="93">
        <v>2431150.4140625</v>
      </c>
      <c r="AN24" s="98">
        <v>84448.096776962295</v>
      </c>
      <c r="AO24" s="93">
        <f t="shared" si="6"/>
        <v>28.788693965282182</v>
      </c>
      <c r="AQ24" s="73">
        <v>2044</v>
      </c>
      <c r="AR24" s="73"/>
      <c r="AS24" s="93">
        <v>1106307.6855468799</v>
      </c>
      <c r="AT24" s="93">
        <v>1528571.3359375</v>
      </c>
      <c r="AU24" s="98">
        <v>40279.415446281397</v>
      </c>
      <c r="AV24" s="93">
        <f t="shared" si="0"/>
        <v>37.94919362660756</v>
      </c>
      <c r="AX24" s="94">
        <v>2044</v>
      </c>
      <c r="AY24" s="73"/>
      <c r="AZ24" s="93">
        <v>2096052.34375</v>
      </c>
      <c r="BA24" s="93">
        <v>2150881.2578125</v>
      </c>
      <c r="BB24" s="98">
        <v>73837.189031600996</v>
      </c>
      <c r="BC24" s="93">
        <f t="shared" si="7"/>
        <v>29.130053378548325</v>
      </c>
      <c r="BE24" s="73">
        <v>2044</v>
      </c>
      <c r="BF24" s="73"/>
      <c r="BG24" s="93">
        <v>2638283.5390625</v>
      </c>
      <c r="BH24" s="93">
        <v>2703495.8125</v>
      </c>
      <c r="BI24" s="98">
        <v>84424.866674423203</v>
      </c>
      <c r="BJ24" s="93">
        <f t="shared" si="8"/>
        <v>32.022506152432378</v>
      </c>
    </row>
    <row r="25" spans="1:62" x14ac:dyDescent="0.25">
      <c r="A25" s="73">
        <v>2045</v>
      </c>
      <c r="B25" s="73"/>
      <c r="C25" s="93">
        <v>2474342.71875</v>
      </c>
      <c r="D25" s="93">
        <v>2523675.7421875</v>
      </c>
      <c r="E25" s="95">
        <v>83866.088262557998</v>
      </c>
      <c r="F25" s="93">
        <f t="shared" si="1"/>
        <v>30.091730691989298</v>
      </c>
      <c r="G25" s="96"/>
      <c r="H25" s="73">
        <v>2045</v>
      </c>
      <c r="I25" s="73"/>
      <c r="J25" s="93">
        <v>824495.662109375</v>
      </c>
      <c r="K25" s="93">
        <v>1265182.20703125</v>
      </c>
      <c r="L25" s="73">
        <v>29215.250066757199</v>
      </c>
      <c r="M25" s="93">
        <f t="shared" si="2"/>
        <v>43.305540912376017</v>
      </c>
      <c r="N25" s="96"/>
      <c r="O25" s="73">
        <v>2045</v>
      </c>
      <c r="P25" s="73"/>
      <c r="Q25" s="93">
        <v>2565462.46875</v>
      </c>
      <c r="R25" s="93">
        <v>2614795.4765625</v>
      </c>
      <c r="S25" s="95">
        <v>83866.088262557983</v>
      </c>
      <c r="T25" s="97">
        <f t="shared" si="3"/>
        <v>31.178221504458502</v>
      </c>
      <c r="V25" s="73">
        <v>2045</v>
      </c>
      <c r="W25" s="73"/>
      <c r="X25" s="93">
        <v>1869247.796875</v>
      </c>
      <c r="Y25" s="93">
        <v>1900543.8671875</v>
      </c>
      <c r="Z25" s="73">
        <v>85343.016851425171</v>
      </c>
      <c r="AA25" s="93">
        <f t="shared" si="4"/>
        <v>22.269471332331534</v>
      </c>
      <c r="AC25" s="73">
        <v>2045</v>
      </c>
      <c r="AD25" s="73"/>
      <c r="AE25" s="93">
        <v>1536269.90234375</v>
      </c>
      <c r="AF25" s="93">
        <v>2083746.3359375</v>
      </c>
      <c r="AG25" s="73">
        <v>64804.635412216201</v>
      </c>
      <c r="AH25" s="93">
        <f t="shared" si="5"/>
        <v>32.154279129617585</v>
      </c>
      <c r="AJ25" s="73">
        <v>2045</v>
      </c>
      <c r="AK25" s="73"/>
      <c r="AL25" s="93">
        <v>2437352.8125</v>
      </c>
      <c r="AM25" s="93">
        <v>2486685.7890625</v>
      </c>
      <c r="AN25" s="98">
        <v>83866.088262557998</v>
      </c>
      <c r="AO25" s="93">
        <f t="shared" si="6"/>
        <v>29.650670975346785</v>
      </c>
      <c r="AQ25" s="73">
        <v>2045</v>
      </c>
      <c r="AR25" s="73"/>
      <c r="AS25" s="93">
        <v>1099509.7128906299</v>
      </c>
      <c r="AT25" s="93">
        <v>1426138.9609375</v>
      </c>
      <c r="AU25" s="98">
        <v>38839.354950904803</v>
      </c>
      <c r="AV25" s="93">
        <f t="shared" si="0"/>
        <v>36.718914686925729</v>
      </c>
      <c r="AX25" s="94">
        <v>2045</v>
      </c>
      <c r="AY25" s="73"/>
      <c r="AZ25" s="93">
        <v>2143992.5078125</v>
      </c>
      <c r="BA25" s="93">
        <v>2186651.3203125</v>
      </c>
      <c r="BB25" s="98">
        <v>72748.225081443801</v>
      </c>
      <c r="BC25" s="93">
        <f t="shared" si="7"/>
        <v>30.057796157424857</v>
      </c>
      <c r="BE25" s="73">
        <v>2045</v>
      </c>
      <c r="BF25" s="73"/>
      <c r="BG25" s="93">
        <v>2737152.9609375</v>
      </c>
      <c r="BH25" s="93">
        <v>2786492.40625</v>
      </c>
      <c r="BI25" s="98">
        <v>83842.8332576752</v>
      </c>
      <c r="BJ25" s="93">
        <f t="shared" si="8"/>
        <v>33.234711876759206</v>
      </c>
    </row>
    <row r="26" spans="1:62" x14ac:dyDescent="0.25">
      <c r="A26" s="73">
        <v>2046</v>
      </c>
      <c r="B26" s="73"/>
      <c r="C26" s="93">
        <v>2578815.28125</v>
      </c>
      <c r="D26" s="93">
        <v>2627782.421875</v>
      </c>
      <c r="E26" s="95">
        <v>83833.837230682402</v>
      </c>
      <c r="F26" s="93">
        <f t="shared" si="1"/>
        <v>31.345128753253061</v>
      </c>
      <c r="G26" s="96"/>
      <c r="H26" s="73">
        <v>2046</v>
      </c>
      <c r="I26" s="73"/>
      <c r="J26" s="93">
        <v>773435.978515625</v>
      </c>
      <c r="K26" s="93">
        <v>1244806.78125</v>
      </c>
      <c r="L26" s="73">
        <v>27501.064007759102</v>
      </c>
      <c r="M26" s="93">
        <f t="shared" si="2"/>
        <v>45.263949820224859</v>
      </c>
      <c r="N26" s="96"/>
      <c r="O26" s="73">
        <v>2046</v>
      </c>
      <c r="P26" s="73"/>
      <c r="Q26" s="93">
        <v>2670222.296875</v>
      </c>
      <c r="R26" s="93">
        <v>2719189.453125</v>
      </c>
      <c r="S26" s="95">
        <v>83833.837230682373</v>
      </c>
      <c r="T26" s="97">
        <f t="shared" si="3"/>
        <v>32.435464520641112</v>
      </c>
      <c r="V26" s="73">
        <v>2046</v>
      </c>
      <c r="W26" s="73"/>
      <c r="X26" s="93">
        <v>1887354.9609375</v>
      </c>
      <c r="Y26" s="93">
        <v>1919674.484375</v>
      </c>
      <c r="Z26" s="73">
        <v>85396.479686737061</v>
      </c>
      <c r="AA26" s="93">
        <f t="shared" si="4"/>
        <v>22.479550578864728</v>
      </c>
      <c r="AC26" s="73">
        <v>2046</v>
      </c>
      <c r="AD26" s="73"/>
      <c r="AE26" s="93">
        <v>1599013.43359375</v>
      </c>
      <c r="AF26" s="93">
        <v>2189987.3046875</v>
      </c>
      <c r="AG26" s="73">
        <v>64460.978664398201</v>
      </c>
      <c r="AH26" s="93">
        <f t="shared" si="5"/>
        <v>33.973845108514155</v>
      </c>
      <c r="AJ26" s="73">
        <v>2046</v>
      </c>
      <c r="AK26" s="73"/>
      <c r="AL26" s="93">
        <v>2531857.53125</v>
      </c>
      <c r="AM26" s="93">
        <v>2580824.703125</v>
      </c>
      <c r="AN26" s="98">
        <v>83833.837230682402</v>
      </c>
      <c r="AO26" s="93">
        <f t="shared" si="6"/>
        <v>30.785000286023436</v>
      </c>
      <c r="AQ26" s="73">
        <v>2046</v>
      </c>
      <c r="AR26" s="73"/>
      <c r="AS26" s="93">
        <v>1101702.3984375</v>
      </c>
      <c r="AT26" s="93">
        <v>1447497.04296875</v>
      </c>
      <c r="AU26" s="98">
        <v>38168.894131660498</v>
      </c>
      <c r="AV26" s="93">
        <f t="shared" si="0"/>
        <v>37.923473443472759</v>
      </c>
      <c r="AX26" s="94">
        <v>2046</v>
      </c>
      <c r="AY26" s="73"/>
      <c r="AZ26" s="93">
        <v>2215435.9765625</v>
      </c>
      <c r="BA26" s="93">
        <v>2258120.171875</v>
      </c>
      <c r="BB26" s="98">
        <v>72130.031313896194</v>
      </c>
      <c r="BC26" s="93">
        <f t="shared" si="7"/>
        <v>31.30624139130191</v>
      </c>
      <c r="BE26" s="73">
        <v>2046</v>
      </c>
      <c r="BF26" s="73"/>
      <c r="BG26" s="93">
        <v>2865452.359375</v>
      </c>
      <c r="BH26" s="93">
        <v>2914425.828125</v>
      </c>
      <c r="BI26" s="98">
        <v>83810.557933807402</v>
      </c>
      <c r="BJ26" s="93">
        <f t="shared" si="8"/>
        <v>34.773970010160049</v>
      </c>
    </row>
    <row r="27" spans="1:62" x14ac:dyDescent="0.25">
      <c r="A27" s="73">
        <v>2047</v>
      </c>
      <c r="B27" s="73"/>
      <c r="C27" s="93">
        <v>2700346.84375</v>
      </c>
      <c r="D27" s="93">
        <v>2738281.65625</v>
      </c>
      <c r="E27" s="95">
        <v>83758.077434539795</v>
      </c>
      <c r="F27" s="93">
        <f t="shared" si="1"/>
        <v>32.692747256407287</v>
      </c>
      <c r="G27" s="96"/>
      <c r="H27" s="73">
        <v>2047</v>
      </c>
      <c r="I27" s="73"/>
      <c r="J27" s="93">
        <v>786673.154296875</v>
      </c>
      <c r="K27" s="93">
        <v>1200092.54296875</v>
      </c>
      <c r="L27" s="73">
        <v>26058.2967004776</v>
      </c>
      <c r="M27" s="93">
        <f t="shared" si="2"/>
        <v>46.054143782419764</v>
      </c>
      <c r="N27" s="96"/>
      <c r="O27" s="73">
        <v>2047</v>
      </c>
      <c r="P27" s="73"/>
      <c r="Q27" s="93">
        <v>2797091.015625</v>
      </c>
      <c r="R27" s="93">
        <v>2835025.796875</v>
      </c>
      <c r="S27" s="95">
        <v>83758.077434539795</v>
      </c>
      <c r="T27" s="97">
        <f t="shared" si="3"/>
        <v>33.847789773955633</v>
      </c>
      <c r="V27" s="73">
        <v>2047</v>
      </c>
      <c r="W27" s="73"/>
      <c r="X27" s="93">
        <v>1916569.140625</v>
      </c>
      <c r="Y27" s="93">
        <v>1941763.71875</v>
      </c>
      <c r="Z27" s="73">
        <v>85393.843059539795</v>
      </c>
      <c r="AA27" s="93">
        <f t="shared" si="4"/>
        <v>22.738919448749126</v>
      </c>
      <c r="AC27" s="73">
        <v>2047</v>
      </c>
      <c r="AD27" s="73"/>
      <c r="AE27" s="93">
        <v>1673611.8125</v>
      </c>
      <c r="AF27" s="93">
        <v>2193328.640625</v>
      </c>
      <c r="AG27" s="73">
        <v>63970.425701141401</v>
      </c>
      <c r="AH27" s="93">
        <f t="shared" si="5"/>
        <v>34.286603795195084</v>
      </c>
      <c r="AJ27" s="73">
        <v>2047</v>
      </c>
      <c r="AK27" s="73"/>
      <c r="AL27" s="93">
        <v>2643987.6328125</v>
      </c>
      <c r="AM27" s="93">
        <v>2681922.4453125</v>
      </c>
      <c r="AN27" s="98">
        <v>83758.077434539795</v>
      </c>
      <c r="AO27" s="93">
        <f t="shared" si="6"/>
        <v>32.019866351499374</v>
      </c>
      <c r="AQ27" s="73">
        <v>2047</v>
      </c>
      <c r="AR27" s="73"/>
      <c r="AS27" s="93">
        <v>1043498.17773438</v>
      </c>
      <c r="AT27" s="93">
        <v>1349723.296875</v>
      </c>
      <c r="AU27" s="98">
        <v>37432.314496040301</v>
      </c>
      <c r="AV27" s="93">
        <f t="shared" si="0"/>
        <v>36.057703485521252</v>
      </c>
      <c r="AX27" s="94">
        <v>2047</v>
      </c>
      <c r="AY27" s="73"/>
      <c r="AZ27" s="93">
        <v>2299834.1640625</v>
      </c>
      <c r="BA27" s="93">
        <v>2331790.21875</v>
      </c>
      <c r="BB27" s="98">
        <v>71487.025466918902</v>
      </c>
      <c r="BC27" s="93">
        <f t="shared" si="7"/>
        <v>32.618369606510647</v>
      </c>
      <c r="BE27" s="73">
        <v>2047</v>
      </c>
      <c r="BF27" s="73"/>
      <c r="BG27" s="93">
        <v>3017534.25</v>
      </c>
      <c r="BH27" s="93">
        <v>3055475.34375</v>
      </c>
      <c r="BI27" s="98">
        <v>83734.773479461699</v>
      </c>
      <c r="BJ27" s="93">
        <f t="shared" si="8"/>
        <v>36.489921890090748</v>
      </c>
    </row>
    <row r="28" spans="1:62" x14ac:dyDescent="0.25">
      <c r="A28" s="73">
        <v>2048</v>
      </c>
      <c r="B28" s="73"/>
      <c r="C28" s="93">
        <v>2810514.5703125</v>
      </c>
      <c r="D28" s="93">
        <v>2846011.8203125</v>
      </c>
      <c r="E28" s="95">
        <v>83814.993812561006</v>
      </c>
      <c r="F28" s="93">
        <f t="shared" si="1"/>
        <v>33.955879382120528</v>
      </c>
      <c r="G28" s="96"/>
      <c r="H28" s="73">
        <v>2048</v>
      </c>
      <c r="I28" s="73"/>
      <c r="J28" s="93">
        <v>804398.283203125</v>
      </c>
      <c r="K28" s="93">
        <v>1182149.68359375</v>
      </c>
      <c r="L28" s="73">
        <v>25887.280141830401</v>
      </c>
      <c r="M28" s="93">
        <f t="shared" si="2"/>
        <v>45.665271790509713</v>
      </c>
      <c r="N28" s="96"/>
      <c r="O28" s="73">
        <v>2048</v>
      </c>
      <c r="P28" s="73"/>
      <c r="Q28" s="93">
        <v>2904856.65625</v>
      </c>
      <c r="R28" s="93">
        <v>2940353.890625</v>
      </c>
      <c r="S28" s="95">
        <v>83814.993812561035</v>
      </c>
      <c r="T28" s="97">
        <f t="shared" si="3"/>
        <v>35.08147834742595</v>
      </c>
      <c r="V28" s="73">
        <v>2048</v>
      </c>
      <c r="W28" s="73"/>
      <c r="X28" s="93">
        <v>1936111.4140625</v>
      </c>
      <c r="Y28" s="93">
        <v>1959883.0546875</v>
      </c>
      <c r="Z28" s="73">
        <v>85511.089637756348</v>
      </c>
      <c r="AA28" s="93">
        <f t="shared" si="4"/>
        <v>22.919636072818072</v>
      </c>
      <c r="AC28" s="73">
        <v>2048</v>
      </c>
      <c r="AD28" s="73"/>
      <c r="AE28" s="93">
        <v>1743568.2421875</v>
      </c>
      <c r="AF28" s="93">
        <v>2225095.4453125</v>
      </c>
      <c r="AG28" s="73">
        <v>63810.0701828003</v>
      </c>
      <c r="AH28" s="93">
        <f t="shared" si="5"/>
        <v>34.87060018799766</v>
      </c>
      <c r="AJ28" s="73">
        <v>2048</v>
      </c>
      <c r="AK28" s="73"/>
      <c r="AL28" s="93">
        <v>2744246.140625</v>
      </c>
      <c r="AM28" s="93">
        <v>2779743.3046875</v>
      </c>
      <c r="AN28" s="98">
        <v>83814.993812561006</v>
      </c>
      <c r="AO28" s="93">
        <f t="shared" si="6"/>
        <v>33.165227106070745</v>
      </c>
      <c r="AQ28" s="73">
        <v>2048</v>
      </c>
      <c r="AR28" s="73"/>
      <c r="AS28" s="93">
        <v>1101859.59765625</v>
      </c>
      <c r="AT28" s="93">
        <v>1384391.6484375</v>
      </c>
      <c r="AU28" s="98">
        <v>37231.141922950701</v>
      </c>
      <c r="AV28" s="93">
        <f t="shared" si="0"/>
        <v>37.183700980820788</v>
      </c>
      <c r="AX28" s="94">
        <v>2048</v>
      </c>
      <c r="AY28" s="73"/>
      <c r="AZ28" s="93">
        <v>2373489.4765625</v>
      </c>
      <c r="BA28" s="93">
        <v>2403112.3984375</v>
      </c>
      <c r="BB28" s="98">
        <v>70975.942909240694</v>
      </c>
      <c r="BC28" s="93">
        <f t="shared" si="7"/>
        <v>33.858125724521052</v>
      </c>
      <c r="BE28" s="73">
        <v>2048</v>
      </c>
      <c r="BF28" s="73"/>
      <c r="BG28" s="93">
        <v>3158273.03125</v>
      </c>
      <c r="BH28" s="93">
        <v>3193776.484375</v>
      </c>
      <c r="BI28" s="98">
        <v>83791.667518615694</v>
      </c>
      <c r="BJ28" s="93">
        <f t="shared" si="8"/>
        <v>38.115681176358621</v>
      </c>
    </row>
    <row r="29" spans="1:62" x14ac:dyDescent="0.25">
      <c r="A29" s="73">
        <v>2049</v>
      </c>
      <c r="B29" s="73"/>
      <c r="C29" s="93">
        <v>2898676.484375</v>
      </c>
      <c r="D29" s="93">
        <v>2927040.96875</v>
      </c>
      <c r="E29" s="95">
        <v>83358.366982459993</v>
      </c>
      <c r="F29" s="93">
        <f t="shared" si="1"/>
        <v>35.113943263378694</v>
      </c>
      <c r="G29" s="96"/>
      <c r="H29" s="73">
        <v>2049</v>
      </c>
      <c r="I29" s="73"/>
      <c r="J29" s="93">
        <v>752824.572265625</v>
      </c>
      <c r="K29" s="93">
        <v>1055259.07421875</v>
      </c>
      <c r="L29" s="73">
        <v>25054.2659044266</v>
      </c>
      <c r="M29" s="93">
        <f t="shared" si="2"/>
        <v>42.118938078018331</v>
      </c>
      <c r="N29" s="96"/>
      <c r="O29" s="73">
        <v>2049</v>
      </c>
      <c r="P29" s="73"/>
      <c r="Q29" s="93">
        <v>2992596.5625</v>
      </c>
      <c r="R29" s="93">
        <v>3020961.109375</v>
      </c>
      <c r="S29" s="95">
        <v>83358.366982460022</v>
      </c>
      <c r="T29" s="97">
        <f t="shared" si="3"/>
        <v>36.240646484961253</v>
      </c>
      <c r="V29" s="73">
        <v>2049</v>
      </c>
      <c r="W29" s="73"/>
      <c r="X29" s="93">
        <v>1948253.5390625</v>
      </c>
      <c r="Y29" s="93">
        <v>1966869.7265625</v>
      </c>
      <c r="Z29" s="73">
        <v>85106.234292030334</v>
      </c>
      <c r="AA29" s="93">
        <f t="shared" si="4"/>
        <v>23.110759663192912</v>
      </c>
      <c r="AC29" s="73">
        <v>2049</v>
      </c>
      <c r="AD29" s="73"/>
      <c r="AE29" s="93">
        <v>1794976.1015625</v>
      </c>
      <c r="AF29" s="93">
        <v>2186777.921875</v>
      </c>
      <c r="AG29" s="73">
        <v>62981.893425941496</v>
      </c>
      <c r="AH29" s="93">
        <f t="shared" si="5"/>
        <v>34.720739611399047</v>
      </c>
      <c r="AJ29" s="73">
        <v>2049</v>
      </c>
      <c r="AK29" s="73"/>
      <c r="AL29" s="93">
        <v>2824917.5078125</v>
      </c>
      <c r="AM29" s="93">
        <v>2853282.0859375</v>
      </c>
      <c r="AN29" s="98">
        <v>83358.366982459993</v>
      </c>
      <c r="AO29" s="93">
        <f t="shared" si="6"/>
        <v>34.229102479153397</v>
      </c>
      <c r="AQ29" s="73">
        <v>2049</v>
      </c>
      <c r="AR29" s="73"/>
      <c r="AS29" s="93">
        <v>1088564.64453125</v>
      </c>
      <c r="AT29" s="93">
        <v>1322590.41015625</v>
      </c>
      <c r="AU29" s="98">
        <v>36251.424636840798</v>
      </c>
      <c r="AV29" s="93">
        <f t="shared" si="0"/>
        <v>36.483818867966832</v>
      </c>
      <c r="AX29" s="94">
        <v>2049</v>
      </c>
      <c r="AY29" s="73"/>
      <c r="AZ29" s="93">
        <v>2425350.84375</v>
      </c>
      <c r="BA29" s="93">
        <v>2447427.8671875</v>
      </c>
      <c r="BB29" s="98">
        <v>70044.483501434297</v>
      </c>
      <c r="BC29" s="93">
        <f t="shared" si="7"/>
        <v>34.94105095567425</v>
      </c>
      <c r="BE29" s="73">
        <v>2049</v>
      </c>
      <c r="BF29" s="73"/>
      <c r="BG29" s="93">
        <v>3274366.6171875</v>
      </c>
      <c r="BH29" s="93">
        <v>3302737.0078125</v>
      </c>
      <c r="BI29" s="98">
        <v>83335.016640663103</v>
      </c>
      <c r="BJ29" s="93">
        <f t="shared" si="8"/>
        <v>39.632043538837408</v>
      </c>
    </row>
    <row r="30" spans="1:62" x14ac:dyDescent="0.25">
      <c r="A30" s="73">
        <v>2050</v>
      </c>
      <c r="B30" s="73"/>
      <c r="C30" s="93">
        <v>2887313.578125</v>
      </c>
      <c r="D30" s="93">
        <v>2915059.046875</v>
      </c>
      <c r="E30" s="95">
        <v>83105.557147026106</v>
      </c>
      <c r="F30" s="93">
        <f t="shared" si="1"/>
        <v>35.076583888581922</v>
      </c>
      <c r="G30" s="96"/>
      <c r="H30" s="73">
        <v>2050</v>
      </c>
      <c r="I30" s="73"/>
      <c r="J30" s="93">
        <v>767337.234375</v>
      </c>
      <c r="K30" s="93">
        <v>1063370.90234375</v>
      </c>
      <c r="L30" s="73">
        <v>24125.076560974099</v>
      </c>
      <c r="M30" s="93">
        <f t="shared" si="2"/>
        <v>44.077410476031844</v>
      </c>
      <c r="N30" s="96"/>
      <c r="O30" s="73">
        <v>2050</v>
      </c>
      <c r="P30" s="73"/>
      <c r="Q30" s="93">
        <v>2980753.859375</v>
      </c>
      <c r="R30" s="93">
        <v>3008499.359375</v>
      </c>
      <c r="S30" s="95">
        <v>83105.557147026062</v>
      </c>
      <c r="T30" s="97">
        <f t="shared" si="3"/>
        <v>36.200940859496534</v>
      </c>
      <c r="V30" s="73">
        <v>2050</v>
      </c>
      <c r="W30" s="73"/>
      <c r="X30" s="93">
        <v>1893825.125</v>
      </c>
      <c r="Y30" s="93">
        <v>1913231.1796875</v>
      </c>
      <c r="Z30" s="73">
        <v>84895.935198783875</v>
      </c>
      <c r="AA30" s="93">
        <f t="shared" si="4"/>
        <v>22.536192989778229</v>
      </c>
      <c r="AC30" s="73">
        <v>2050</v>
      </c>
      <c r="AD30" s="73"/>
      <c r="AE30" s="93">
        <v>1865340.3339843799</v>
      </c>
      <c r="AF30" s="93">
        <v>2264918.4140625</v>
      </c>
      <c r="AG30" s="73">
        <v>62550.642756462097</v>
      </c>
      <c r="AH30" s="93">
        <f t="shared" si="5"/>
        <v>36.209354760443475</v>
      </c>
      <c r="AJ30" s="73">
        <v>2050</v>
      </c>
      <c r="AK30" s="73"/>
      <c r="AL30" s="93">
        <v>2804628.15625</v>
      </c>
      <c r="AM30" s="93">
        <v>2832373.609375</v>
      </c>
      <c r="AN30" s="98">
        <v>83105.557147026106</v>
      </c>
      <c r="AO30" s="93">
        <f t="shared" si="6"/>
        <v>34.081639141942212</v>
      </c>
      <c r="AQ30" s="73">
        <v>2050</v>
      </c>
      <c r="AR30" s="73"/>
      <c r="AS30" s="93">
        <v>1089741.2597656299</v>
      </c>
      <c r="AT30" s="93">
        <v>1317859.21484375</v>
      </c>
      <c r="AU30" s="98">
        <v>35705.254405021697</v>
      </c>
      <c r="AV30" s="93">
        <f t="shared" si="0"/>
        <v>36.909391539257655</v>
      </c>
      <c r="AX30" s="94">
        <v>2050</v>
      </c>
      <c r="AY30" s="73"/>
      <c r="AZ30" s="93">
        <v>2379349.84375</v>
      </c>
      <c r="BA30" s="93">
        <v>2398975.640625</v>
      </c>
      <c r="BB30" s="98">
        <v>69315.185871124297</v>
      </c>
      <c r="BC30" s="93">
        <f t="shared" si="7"/>
        <v>34.60966901373309</v>
      </c>
      <c r="BE30" s="73">
        <v>2050</v>
      </c>
      <c r="BF30" s="73"/>
      <c r="BG30" s="93">
        <v>3326978.71875</v>
      </c>
      <c r="BH30" s="93">
        <v>3354730.109375</v>
      </c>
      <c r="BI30" s="98">
        <v>83082.184100151106</v>
      </c>
      <c r="BJ30" s="93">
        <f t="shared" si="8"/>
        <v>40.378453524176173</v>
      </c>
    </row>
    <row r="31" spans="1:62" x14ac:dyDescent="0.25">
      <c r="M31" s="85"/>
      <c r="AH31" s="84"/>
    </row>
    <row r="32" spans="1:62" x14ac:dyDescent="0.25">
      <c r="D32" s="58">
        <f>NPV(0.068,D4:D30)</f>
        <v>21760931.319694452</v>
      </c>
      <c r="E32" s="59"/>
      <c r="K32" s="270"/>
      <c r="L32" s="271"/>
      <c r="M32" s="85"/>
      <c r="R32" s="60">
        <f>NPV(0.068,R4:R30)</f>
        <v>23132655.287436757</v>
      </c>
      <c r="S32" s="59"/>
      <c r="Y32" s="270"/>
      <c r="Z32" s="271"/>
      <c r="AA32" s="110"/>
      <c r="AB32" s="110"/>
      <c r="AC32" s="110"/>
      <c r="AD32" s="110"/>
      <c r="AE32" s="110"/>
      <c r="AF32" s="272"/>
      <c r="AG32" s="271"/>
      <c r="AH32" s="110"/>
      <c r="AI32" s="110"/>
      <c r="AJ32" s="110"/>
      <c r="AK32" s="110"/>
      <c r="AL32" s="110"/>
      <c r="AM32" s="270"/>
      <c r="AN32" s="271"/>
      <c r="AO32" s="110"/>
      <c r="AP32" s="110"/>
      <c r="AQ32" s="110"/>
      <c r="AR32" s="110"/>
      <c r="AS32" s="110"/>
      <c r="AT32" s="270"/>
      <c r="AU32" s="271"/>
      <c r="AV32" s="110"/>
      <c r="AW32" s="110"/>
      <c r="AX32" s="188"/>
      <c r="AY32" s="110"/>
      <c r="AZ32" s="110"/>
      <c r="BA32" s="270"/>
      <c r="BB32" s="271"/>
      <c r="BH32" s="270"/>
      <c r="BI32" s="271"/>
    </row>
    <row r="33" spans="1:60" ht="20.25" x14ac:dyDescent="0.4">
      <c r="H33" s="56" t="s">
        <v>155</v>
      </c>
      <c r="I33"/>
      <c r="J33"/>
      <c r="K33"/>
      <c r="L33"/>
      <c r="M33" s="286"/>
      <c r="N33"/>
      <c r="O33"/>
      <c r="P33"/>
      <c r="Q33"/>
      <c r="R33"/>
      <c r="S33"/>
      <c r="T33"/>
      <c r="AC33" s="62" t="s">
        <v>317</v>
      </c>
      <c r="AD33"/>
      <c r="AE33"/>
      <c r="AF33"/>
      <c r="AG33"/>
      <c r="AH33"/>
      <c r="AM33" s="99"/>
      <c r="AQ33" s="56" t="s">
        <v>306</v>
      </c>
      <c r="AR33" t="s">
        <v>309</v>
      </c>
      <c r="AS33"/>
      <c r="AT33" t="s">
        <v>310</v>
      </c>
      <c r="AU33"/>
      <c r="AV33" s="268" t="s">
        <v>311</v>
      </c>
      <c r="AW33"/>
      <c r="AX33" s="267" t="s">
        <v>312</v>
      </c>
      <c r="AY33"/>
      <c r="AZ33"/>
      <c r="BA33" s="420"/>
      <c r="BB33" s="420"/>
      <c r="BC33" s="268" t="s">
        <v>313</v>
      </c>
      <c r="BH33" s="100"/>
    </row>
    <row r="34" spans="1:60" ht="45.75" x14ac:dyDescent="0.3">
      <c r="A34" s="61"/>
      <c r="B34" s="63"/>
      <c r="C34" s="63"/>
      <c r="D34" s="63"/>
      <c r="E34" s="63"/>
      <c r="F34" s="63"/>
      <c r="H34" s="287" t="s">
        <v>166</v>
      </c>
      <c r="I34" s="273" t="s">
        <v>167</v>
      </c>
      <c r="J34" s="273" t="s">
        <v>168</v>
      </c>
      <c r="K34" s="273" t="s">
        <v>169</v>
      </c>
      <c r="L34" s="273" t="s">
        <v>170</v>
      </c>
      <c r="M34" s="288" t="s">
        <v>172</v>
      </c>
      <c r="N34"/>
      <c r="O34"/>
      <c r="P34"/>
      <c r="Q34"/>
      <c r="R34"/>
      <c r="S34"/>
      <c r="T34"/>
      <c r="AC34" s="273" t="s">
        <v>166</v>
      </c>
      <c r="AD34" s="273" t="s">
        <v>167</v>
      </c>
      <c r="AE34" s="273" t="s">
        <v>168</v>
      </c>
      <c r="AF34" s="273" t="s">
        <v>169</v>
      </c>
      <c r="AG34" s="273" t="s">
        <v>170</v>
      </c>
      <c r="AH34" s="273" t="s">
        <v>172</v>
      </c>
      <c r="AJ34" s="61"/>
      <c r="AK34" s="63"/>
      <c r="AL34" s="63"/>
      <c r="AM34" s="63"/>
      <c r="AN34" s="63"/>
      <c r="AO34" s="63"/>
      <c r="AQ34" s="273" t="s">
        <v>166</v>
      </c>
      <c r="AR34" s="273" t="s">
        <v>167</v>
      </c>
      <c r="AS34" s="273" t="s">
        <v>168</v>
      </c>
      <c r="AT34" s="273" t="s">
        <v>169</v>
      </c>
      <c r="AU34" s="273" t="s">
        <v>170</v>
      </c>
      <c r="AV34" s="274" t="s">
        <v>172</v>
      </c>
      <c r="AW34" s="275"/>
      <c r="AX34" s="273" t="s">
        <v>166</v>
      </c>
      <c r="AY34" s="273" t="s">
        <v>167</v>
      </c>
      <c r="AZ34" s="273" t="s">
        <v>168</v>
      </c>
      <c r="BA34" s="273" t="s">
        <v>169</v>
      </c>
      <c r="BB34" s="273" t="s">
        <v>170</v>
      </c>
      <c r="BC34" s="276" t="s">
        <v>172</v>
      </c>
    </row>
    <row r="35" spans="1:60" s="91" customFormat="1" x14ac:dyDescent="0.25">
      <c r="A35" s="101"/>
      <c r="B35" s="101"/>
      <c r="C35" s="101"/>
      <c r="D35" s="101"/>
      <c r="E35" s="101"/>
      <c r="F35" s="63"/>
      <c r="G35" s="92"/>
      <c r="H35" s="289"/>
      <c r="I35" s="276"/>
      <c r="J35" s="276"/>
      <c r="K35" s="276"/>
      <c r="L35" s="276"/>
      <c r="M35" s="278"/>
      <c r="N35"/>
      <c r="O35"/>
      <c r="P35"/>
      <c r="Q35"/>
      <c r="R35"/>
      <c r="S35"/>
      <c r="T35"/>
      <c r="AC35" s="277"/>
      <c r="AD35" s="276"/>
      <c r="AE35" s="276"/>
      <c r="AF35" s="276"/>
      <c r="AG35" s="276"/>
      <c r="AH35" s="276"/>
      <c r="AJ35" s="101"/>
      <c r="AK35" s="101"/>
      <c r="AL35" s="101"/>
      <c r="AM35" s="101"/>
      <c r="AN35" s="101"/>
      <c r="AO35" s="63"/>
      <c r="AQ35" s="276"/>
      <c r="AR35" s="276"/>
      <c r="AS35" s="276"/>
      <c r="AT35" s="276"/>
      <c r="AU35" s="276"/>
      <c r="AV35" s="276"/>
      <c r="AW35"/>
      <c r="AX35" s="277"/>
      <c r="AY35" s="276"/>
      <c r="AZ35" s="276"/>
      <c r="BA35" s="276"/>
      <c r="BB35" s="276"/>
      <c r="BC35" s="276"/>
    </row>
    <row r="36" spans="1:60" x14ac:dyDescent="0.25">
      <c r="A36" s="63"/>
      <c r="B36" s="63"/>
      <c r="C36" s="63"/>
      <c r="D36" s="63"/>
      <c r="E36" s="64"/>
      <c r="F36" s="63"/>
      <c r="H36" s="289">
        <v>2024</v>
      </c>
      <c r="I36" s="276"/>
      <c r="J36" s="278">
        <v>1454179.96875</v>
      </c>
      <c r="K36" s="278">
        <v>1879647.125</v>
      </c>
      <c r="L36" s="279">
        <v>93069.518995285005</v>
      </c>
      <c r="M36" s="278">
        <f>K36/L36</f>
        <v>20.196162452448313</v>
      </c>
      <c r="N36"/>
      <c r="O36"/>
      <c r="P36"/>
      <c r="Q36"/>
      <c r="R36"/>
      <c r="S36"/>
      <c r="T36"/>
      <c r="AC36" s="277">
        <v>2024</v>
      </c>
      <c r="AD36" s="276"/>
      <c r="AE36" s="278">
        <v>1125896.03515625</v>
      </c>
      <c r="AF36" s="278">
        <v>1501647.625</v>
      </c>
      <c r="AG36" s="279">
        <v>93294.7870197296</v>
      </c>
      <c r="AH36" s="278">
        <f>AF36/AG36</f>
        <v>16.095729171689278</v>
      </c>
      <c r="AJ36" s="63"/>
      <c r="AK36" s="63"/>
      <c r="AL36" s="63"/>
      <c r="AM36" s="63"/>
      <c r="AN36" s="63"/>
      <c r="AO36" s="63"/>
      <c r="AQ36" s="276">
        <v>2024</v>
      </c>
      <c r="AR36" s="276"/>
      <c r="AS36" s="278">
        <v>1420851.23828125</v>
      </c>
      <c r="AT36" s="278">
        <v>1793587.609375</v>
      </c>
      <c r="AU36" s="279">
        <v>93115.424663543701</v>
      </c>
      <c r="AV36" s="278">
        <f>AT36/AU36</f>
        <v>19.261981737782062</v>
      </c>
      <c r="AW36"/>
      <c r="AX36" s="277">
        <v>2024</v>
      </c>
      <c r="AY36" s="276"/>
      <c r="AZ36" s="280">
        <v>1565277.28125</v>
      </c>
      <c r="BA36" s="280">
        <v>1627160.7109375</v>
      </c>
      <c r="BB36" s="279">
        <v>93444.091875076294</v>
      </c>
      <c r="BC36" s="278">
        <f>BA36/BB36</f>
        <v>17.413200538272893</v>
      </c>
    </row>
    <row r="37" spans="1:60" x14ac:dyDescent="0.25">
      <c r="A37" s="63"/>
      <c r="B37" s="102"/>
      <c r="C37" s="63"/>
      <c r="D37" s="103"/>
      <c r="E37" s="64"/>
      <c r="F37" s="63"/>
      <c r="H37" s="289">
        <v>2025</v>
      </c>
      <c r="I37" s="276"/>
      <c r="J37" s="278">
        <v>1395870.24609375</v>
      </c>
      <c r="K37" s="278">
        <v>1868013.46875</v>
      </c>
      <c r="L37" s="279">
        <v>91059.452230453506</v>
      </c>
      <c r="M37" s="278">
        <f t="shared" ref="M37:M62" si="9">K37/L37</f>
        <v>20.514218161805175</v>
      </c>
      <c r="N37"/>
      <c r="O37"/>
      <c r="P37"/>
      <c r="Q37"/>
      <c r="R37"/>
      <c r="S37"/>
      <c r="T37"/>
      <c r="AC37" s="277">
        <v>2025</v>
      </c>
      <c r="AD37" s="276"/>
      <c r="AE37" s="278">
        <v>1085522.88671875</v>
      </c>
      <c r="AF37" s="278">
        <v>1505958.19140625</v>
      </c>
      <c r="AG37" s="279">
        <v>91822.344829559297</v>
      </c>
      <c r="AH37" s="278">
        <f t="shared" ref="AH37:AH62" si="10">AF37/AG37</f>
        <v>16.400781249940966</v>
      </c>
      <c r="AJ37" s="63"/>
      <c r="AK37" s="63"/>
      <c r="AL37" s="104"/>
      <c r="AM37" s="104"/>
      <c r="AN37" s="63"/>
      <c r="AO37" s="105"/>
      <c r="AQ37" s="276">
        <v>2025</v>
      </c>
      <c r="AR37" s="276"/>
      <c r="AS37" s="278">
        <v>1348782.859375</v>
      </c>
      <c r="AT37" s="278">
        <v>1757136.625</v>
      </c>
      <c r="AU37" s="279">
        <v>91103.845434188799</v>
      </c>
      <c r="AV37" s="278">
        <f t="shared" ref="AV37:AV62" si="11">AT37/AU37</f>
        <v>19.287183945153146</v>
      </c>
      <c r="AW37"/>
      <c r="AX37" s="277">
        <v>2025</v>
      </c>
      <c r="AY37" s="276"/>
      <c r="AZ37" s="280">
        <v>1475444.078125</v>
      </c>
      <c r="BA37" s="280">
        <v>1543168.25</v>
      </c>
      <c r="BB37" s="279">
        <v>92404.440229415894</v>
      </c>
      <c r="BC37" s="278">
        <f t="shared" ref="BC37:BC62" si="12">BA37/BB37</f>
        <v>16.700152570252246</v>
      </c>
    </row>
    <row r="38" spans="1:60" x14ac:dyDescent="0.25">
      <c r="A38" s="63"/>
      <c r="B38" s="102"/>
      <c r="C38" s="63"/>
      <c r="D38" s="103"/>
      <c r="E38" s="103"/>
      <c r="F38" s="105"/>
      <c r="G38" s="85"/>
      <c r="H38" s="289">
        <v>2026</v>
      </c>
      <c r="I38" s="276"/>
      <c r="J38" s="278">
        <v>1395335.12890625</v>
      </c>
      <c r="K38" s="278">
        <v>1913061.2109375</v>
      </c>
      <c r="L38" s="279">
        <v>89622.186222076401</v>
      </c>
      <c r="M38" s="278">
        <f t="shared" si="9"/>
        <v>21.34584405469748</v>
      </c>
      <c r="N38"/>
      <c r="O38"/>
      <c r="P38"/>
      <c r="Q38"/>
      <c r="R38"/>
      <c r="S38"/>
      <c r="T38"/>
      <c r="AC38" s="277">
        <v>2026</v>
      </c>
      <c r="AD38" s="276"/>
      <c r="AE38" s="278">
        <v>1115264.4453125</v>
      </c>
      <c r="AF38" s="278">
        <v>1583538.4453125</v>
      </c>
      <c r="AG38" s="279">
        <v>91126.418970108003</v>
      </c>
      <c r="AH38" s="278">
        <f t="shared" si="10"/>
        <v>17.377380382213246</v>
      </c>
      <c r="AJ38" s="63"/>
      <c r="AK38" s="63"/>
      <c r="AL38" s="104"/>
      <c r="AM38" s="104"/>
      <c r="AN38" s="63"/>
      <c r="AO38" s="105"/>
      <c r="AQ38" s="276">
        <v>2026</v>
      </c>
      <c r="AR38" s="276"/>
      <c r="AS38" s="278">
        <v>1394309.1015625</v>
      </c>
      <c r="AT38" s="278">
        <v>1836664.984375</v>
      </c>
      <c r="AU38" s="279">
        <v>89660.757543563799</v>
      </c>
      <c r="AV38" s="278">
        <f t="shared" si="11"/>
        <v>20.484602569665029</v>
      </c>
      <c r="AW38"/>
      <c r="AX38" s="277">
        <v>2026</v>
      </c>
      <c r="AY38" s="276"/>
      <c r="AZ38" s="280">
        <v>1539729.4609375</v>
      </c>
      <c r="BA38" s="280">
        <v>1612940.83203125</v>
      </c>
      <c r="BB38" s="279">
        <v>92193.012613296494</v>
      </c>
      <c r="BC38" s="278">
        <f t="shared" si="12"/>
        <v>17.495261151696266</v>
      </c>
    </row>
    <row r="39" spans="1:60" x14ac:dyDescent="0.25">
      <c r="A39" s="63"/>
      <c r="B39" s="102"/>
      <c r="C39" s="63"/>
      <c r="D39" s="103"/>
      <c r="E39" s="103"/>
      <c r="F39" s="63"/>
      <c r="G39" s="85"/>
      <c r="H39" s="289">
        <v>2027</v>
      </c>
      <c r="I39" s="276"/>
      <c r="J39" s="278">
        <v>1391279.09765625</v>
      </c>
      <c r="K39" s="278">
        <v>1977302.875</v>
      </c>
      <c r="L39" s="279">
        <v>87284.121543884306</v>
      </c>
      <c r="M39" s="278">
        <f t="shared" si="9"/>
        <v>22.653637798323498</v>
      </c>
      <c r="N39"/>
      <c r="O39"/>
      <c r="P39"/>
      <c r="Q39"/>
      <c r="R39"/>
      <c r="S39"/>
      <c r="T39"/>
      <c r="AC39" s="277">
        <v>2027</v>
      </c>
      <c r="AD39" s="276"/>
      <c r="AE39" s="278">
        <v>1138274.796875</v>
      </c>
      <c r="AF39" s="278">
        <v>1664189.5546875</v>
      </c>
      <c r="AG39" s="279">
        <v>89756.171655654907</v>
      </c>
      <c r="AH39" s="278">
        <f t="shared" si="10"/>
        <v>18.54122701525284</v>
      </c>
      <c r="AJ39" s="63"/>
      <c r="AK39" s="63"/>
      <c r="AL39" s="104"/>
      <c r="AM39" s="104"/>
      <c r="AN39" s="63"/>
      <c r="AO39" s="105"/>
      <c r="AQ39" s="276">
        <v>2027</v>
      </c>
      <c r="AR39" s="276"/>
      <c r="AS39" s="278">
        <v>1377920.48828125</v>
      </c>
      <c r="AT39" s="278">
        <v>1866386.546875</v>
      </c>
      <c r="AU39" s="279">
        <v>87328.953083038301</v>
      </c>
      <c r="AV39" s="278">
        <f t="shared" si="11"/>
        <v>21.371910242646706</v>
      </c>
      <c r="AW39"/>
      <c r="AX39" s="277">
        <v>2027</v>
      </c>
      <c r="AY39" s="276"/>
      <c r="AZ39" s="280">
        <v>1587293.0078125</v>
      </c>
      <c r="BA39" s="280">
        <v>1662797.21875</v>
      </c>
      <c r="BB39" s="279">
        <v>90773.239387512207</v>
      </c>
      <c r="BC39" s="278">
        <f t="shared" si="12"/>
        <v>18.318143430482809</v>
      </c>
    </row>
    <row r="40" spans="1:60" x14ac:dyDescent="0.25">
      <c r="A40" s="63"/>
      <c r="B40" s="102"/>
      <c r="C40" s="63"/>
      <c r="D40" s="103"/>
      <c r="E40" s="64"/>
      <c r="F40" s="63"/>
      <c r="G40" s="85"/>
      <c r="H40" s="289">
        <v>2028</v>
      </c>
      <c r="I40" s="276"/>
      <c r="J40" s="278">
        <v>1372295.4296875</v>
      </c>
      <c r="K40" s="278">
        <v>2034385.4140625</v>
      </c>
      <c r="L40" s="279">
        <v>85182.266176223799</v>
      </c>
      <c r="M40" s="278">
        <f t="shared" si="9"/>
        <v>23.882734111038957</v>
      </c>
      <c r="N40"/>
      <c r="O40"/>
      <c r="P40"/>
      <c r="Q40"/>
      <c r="R40"/>
      <c r="S40"/>
      <c r="T40"/>
      <c r="AC40" s="277">
        <v>2028</v>
      </c>
      <c r="AD40" s="276"/>
      <c r="AE40" s="278">
        <v>1175621.12890625</v>
      </c>
      <c r="AF40" s="278">
        <v>1770847.375</v>
      </c>
      <c r="AG40" s="279">
        <v>88909.675180435195</v>
      </c>
      <c r="AH40" s="278">
        <f t="shared" si="10"/>
        <v>19.917375374572053</v>
      </c>
      <c r="AJ40" s="63"/>
      <c r="AK40" s="63"/>
      <c r="AL40" s="104"/>
      <c r="AM40" s="104"/>
      <c r="AN40" s="63"/>
      <c r="AO40" s="105"/>
      <c r="AQ40" s="276">
        <v>2028</v>
      </c>
      <c r="AR40" s="276"/>
      <c r="AS40" s="278">
        <v>1361963.50390625</v>
      </c>
      <c r="AT40" s="278">
        <v>1901968.6171875</v>
      </c>
      <c r="AU40" s="279">
        <v>85244.459270477295</v>
      </c>
      <c r="AV40" s="278">
        <f t="shared" si="11"/>
        <v>22.311932452438096</v>
      </c>
      <c r="AW40"/>
      <c r="AX40" s="277">
        <v>2028</v>
      </c>
      <c r="AY40" s="276"/>
      <c r="AZ40" s="280">
        <v>1616671.4140625</v>
      </c>
      <c r="BA40" s="280">
        <v>1697065.1640625</v>
      </c>
      <c r="BB40" s="279">
        <v>89770.089527130098</v>
      </c>
      <c r="BC40" s="278">
        <f t="shared" si="12"/>
        <v>18.904572480677064</v>
      </c>
    </row>
    <row r="41" spans="1:60" x14ac:dyDescent="0.25">
      <c r="A41" s="63"/>
      <c r="B41" s="102"/>
      <c r="C41" s="63"/>
      <c r="D41" s="103"/>
      <c r="E41" s="103"/>
      <c r="F41" s="63"/>
      <c r="G41" s="85"/>
      <c r="H41" s="289">
        <v>2029</v>
      </c>
      <c r="I41" s="276"/>
      <c r="J41" s="278">
        <v>1342085.3359375</v>
      </c>
      <c r="K41" s="278">
        <v>2007443.1796875</v>
      </c>
      <c r="L41" s="279">
        <v>82152.757852554307</v>
      </c>
      <c r="M41" s="278">
        <f t="shared" si="9"/>
        <v>24.435493489949639</v>
      </c>
      <c r="N41"/>
      <c r="O41"/>
      <c r="P41"/>
      <c r="Q41"/>
      <c r="R41"/>
      <c r="S41"/>
      <c r="T41"/>
      <c r="AC41" s="277">
        <v>2029</v>
      </c>
      <c r="AD41" s="276"/>
      <c r="AE41" s="278">
        <v>1178036.84765625</v>
      </c>
      <c r="AF41" s="278">
        <v>1805848.1640625</v>
      </c>
      <c r="AG41" s="279">
        <v>87369.768089294404</v>
      </c>
      <c r="AH41" s="278">
        <f t="shared" si="10"/>
        <v>20.669027783350316</v>
      </c>
      <c r="AJ41" s="63"/>
      <c r="AK41" s="63"/>
      <c r="AL41" s="104"/>
      <c r="AM41" s="104"/>
      <c r="AN41" s="63"/>
      <c r="AO41" s="105"/>
      <c r="AQ41" s="276">
        <v>2029</v>
      </c>
      <c r="AR41" s="276"/>
      <c r="AS41" s="278">
        <v>1345922.29296875</v>
      </c>
      <c r="AT41" s="278">
        <v>1890823.953125</v>
      </c>
      <c r="AU41" s="279">
        <v>82190.270671844497</v>
      </c>
      <c r="AV41" s="278">
        <f t="shared" si="11"/>
        <v>23.005447453438428</v>
      </c>
      <c r="AW41"/>
      <c r="AX41" s="277">
        <v>2029</v>
      </c>
      <c r="AY41" s="276"/>
      <c r="AZ41" s="280">
        <v>1641781.8359375</v>
      </c>
      <c r="BA41" s="280">
        <v>1722426.921875</v>
      </c>
      <c r="BB41" s="279">
        <v>88151.5019817352</v>
      </c>
      <c r="BC41" s="278">
        <f t="shared" si="12"/>
        <v>19.53939392016126</v>
      </c>
    </row>
    <row r="42" spans="1:60" x14ac:dyDescent="0.25">
      <c r="A42" s="63"/>
      <c r="B42" s="102"/>
      <c r="C42" s="63"/>
      <c r="D42" s="103"/>
      <c r="E42" s="64"/>
      <c r="F42" s="63"/>
      <c r="G42" s="85"/>
      <c r="H42" s="289">
        <v>2030</v>
      </c>
      <c r="I42" s="276"/>
      <c r="J42" s="278">
        <v>1316910.8203125</v>
      </c>
      <c r="K42" s="278">
        <v>2091608.0078125</v>
      </c>
      <c r="L42" s="279">
        <v>79176.175657272295</v>
      </c>
      <c r="M42" s="278">
        <f t="shared" si="9"/>
        <v>26.41713862092033</v>
      </c>
      <c r="N42"/>
      <c r="O42"/>
      <c r="P42"/>
      <c r="Q42"/>
      <c r="R42"/>
      <c r="S42"/>
      <c r="T42"/>
      <c r="AC42" s="277">
        <v>2030</v>
      </c>
      <c r="AD42" s="276"/>
      <c r="AE42" s="278">
        <v>1185370.5234375</v>
      </c>
      <c r="AF42" s="278">
        <v>1901834.8828125</v>
      </c>
      <c r="AG42" s="279">
        <v>86139.773487091094</v>
      </c>
      <c r="AH42" s="278">
        <f t="shared" si="10"/>
        <v>22.078475549944521</v>
      </c>
      <c r="AJ42" s="63"/>
      <c r="AK42" s="63"/>
      <c r="AL42" s="104"/>
      <c r="AM42" s="104"/>
      <c r="AN42" s="63"/>
      <c r="AO42" s="105"/>
      <c r="AQ42" s="276">
        <v>2030</v>
      </c>
      <c r="AR42" s="276"/>
      <c r="AS42" s="278">
        <v>1288918.47265625</v>
      </c>
      <c r="AT42" s="278">
        <v>1903710.40625</v>
      </c>
      <c r="AU42" s="279">
        <v>79214.648933410601</v>
      </c>
      <c r="AV42" s="278">
        <f t="shared" si="11"/>
        <v>24.03230250821785</v>
      </c>
      <c r="AW42"/>
      <c r="AX42" s="277">
        <v>2030</v>
      </c>
      <c r="AY42" s="276"/>
      <c r="AZ42" s="280">
        <v>1704075.8125</v>
      </c>
      <c r="BA42" s="280">
        <v>1788910.1171875</v>
      </c>
      <c r="BB42" s="279">
        <v>86942.738636016802</v>
      </c>
      <c r="BC42" s="278">
        <f t="shared" si="12"/>
        <v>20.575727717489084</v>
      </c>
    </row>
    <row r="43" spans="1:60" x14ac:dyDescent="0.25">
      <c r="A43" s="63"/>
      <c r="B43" s="102"/>
      <c r="C43" s="63"/>
      <c r="D43" s="103"/>
      <c r="E43" s="106"/>
      <c r="F43" s="105"/>
      <c r="G43" s="85"/>
      <c r="H43" s="289">
        <v>2031</v>
      </c>
      <c r="I43" s="276"/>
      <c r="J43" s="278">
        <v>1339170.92578125</v>
      </c>
      <c r="K43" s="278">
        <v>2171852.859375</v>
      </c>
      <c r="L43" s="279">
        <v>75987.479363441496</v>
      </c>
      <c r="M43" s="278">
        <f t="shared" si="9"/>
        <v>28.581720009255957</v>
      </c>
      <c r="N43"/>
      <c r="O43"/>
      <c r="P43"/>
      <c r="Q43"/>
      <c r="R43"/>
      <c r="S43"/>
      <c r="T43"/>
      <c r="AC43" s="277">
        <v>2031</v>
      </c>
      <c r="AD43" s="276"/>
      <c r="AE43" s="278">
        <v>1186288.48046875</v>
      </c>
      <c r="AF43" s="278">
        <v>1961777.8515625</v>
      </c>
      <c r="AG43" s="279">
        <v>85047.654359817505</v>
      </c>
      <c r="AH43" s="278">
        <f t="shared" si="10"/>
        <v>23.066807266225815</v>
      </c>
      <c r="AJ43" s="63"/>
      <c r="AK43" s="63"/>
      <c r="AL43" s="104"/>
      <c r="AM43" s="104"/>
      <c r="AN43" s="63"/>
      <c r="AO43" s="105"/>
      <c r="AQ43" s="276">
        <v>2031</v>
      </c>
      <c r="AR43" s="276"/>
      <c r="AS43" s="278">
        <v>1271274.6171875</v>
      </c>
      <c r="AT43" s="278">
        <v>1925459.140625</v>
      </c>
      <c r="AU43" s="279">
        <v>76003.806811332703</v>
      </c>
      <c r="AV43" s="278">
        <f t="shared" si="11"/>
        <v>25.333719735968547</v>
      </c>
      <c r="AW43"/>
      <c r="AX43" s="277">
        <v>2031</v>
      </c>
      <c r="AY43" s="276"/>
      <c r="AZ43" s="280">
        <v>1721835.0546875</v>
      </c>
      <c r="BA43" s="280">
        <v>1808210.9765625</v>
      </c>
      <c r="BB43" s="279">
        <v>85984.194714546204</v>
      </c>
      <c r="BC43" s="278">
        <f t="shared" si="12"/>
        <v>21.029573895126561</v>
      </c>
    </row>
    <row r="44" spans="1:60" x14ac:dyDescent="0.25">
      <c r="A44" s="63"/>
      <c r="B44" s="102"/>
      <c r="C44" s="63"/>
      <c r="D44" s="103"/>
      <c r="E44" s="64"/>
      <c r="F44" s="63"/>
      <c r="H44" s="289">
        <v>2032</v>
      </c>
      <c r="I44" s="276"/>
      <c r="J44" s="278">
        <v>1309989.921875</v>
      </c>
      <c r="K44" s="278">
        <v>2074926.671875</v>
      </c>
      <c r="L44" s="279">
        <v>72352.938898086504</v>
      </c>
      <c r="M44" s="278">
        <f t="shared" si="9"/>
        <v>28.677849213528976</v>
      </c>
      <c r="N44"/>
      <c r="O44"/>
      <c r="P44"/>
      <c r="Q44"/>
      <c r="R44"/>
      <c r="S44"/>
      <c r="T44"/>
      <c r="AC44" s="277">
        <v>2032</v>
      </c>
      <c r="AD44" s="276"/>
      <c r="AE44" s="278">
        <v>1212839.89453125</v>
      </c>
      <c r="AF44" s="278">
        <v>1989861.59375</v>
      </c>
      <c r="AG44" s="279">
        <v>83734.557552337603</v>
      </c>
      <c r="AH44" s="278">
        <f t="shared" si="10"/>
        <v>23.763923186747039</v>
      </c>
      <c r="AJ44" s="63"/>
      <c r="AK44" s="63"/>
      <c r="AL44" s="104"/>
      <c r="AM44" s="104"/>
      <c r="AN44" s="63"/>
      <c r="AO44" s="105"/>
      <c r="AQ44" s="276">
        <v>2032</v>
      </c>
      <c r="AR44" s="276"/>
      <c r="AS44" s="278">
        <v>1272180.9921875</v>
      </c>
      <c r="AT44" s="278">
        <v>1893204.046875</v>
      </c>
      <c r="AU44" s="279">
        <v>72301.925373077407</v>
      </c>
      <c r="AV44" s="278">
        <f t="shared" si="11"/>
        <v>26.184697531996292</v>
      </c>
      <c r="AW44"/>
      <c r="AX44" s="277">
        <v>2032</v>
      </c>
      <c r="AY44" s="276"/>
      <c r="AZ44" s="280">
        <v>1771900.71875</v>
      </c>
      <c r="BA44" s="280">
        <v>1859871.8984375</v>
      </c>
      <c r="BB44" s="279">
        <v>84845.5645523071</v>
      </c>
      <c r="BC44" s="278">
        <f t="shared" si="12"/>
        <v>21.920673263843899</v>
      </c>
    </row>
    <row r="45" spans="1:60" x14ac:dyDescent="0.25">
      <c r="A45" s="63"/>
      <c r="B45" s="102"/>
      <c r="C45" s="63"/>
      <c r="D45" s="103"/>
      <c r="E45" s="64"/>
      <c r="F45" s="63"/>
      <c r="H45" s="289">
        <v>2033</v>
      </c>
      <c r="I45" s="276"/>
      <c r="J45" s="278">
        <v>1287098.52734375</v>
      </c>
      <c r="K45" s="278">
        <v>2111533.671875</v>
      </c>
      <c r="L45" s="279">
        <v>67355.396459579497</v>
      </c>
      <c r="M45" s="278">
        <f t="shared" si="9"/>
        <v>31.349138790121263</v>
      </c>
      <c r="N45"/>
      <c r="O45"/>
      <c r="P45"/>
      <c r="Q45"/>
      <c r="R45"/>
      <c r="S45"/>
      <c r="T45"/>
      <c r="AC45" s="277">
        <v>2033</v>
      </c>
      <c r="AD45" s="276"/>
      <c r="AE45" s="278">
        <v>1224401.890625</v>
      </c>
      <c r="AF45" s="278">
        <v>2008908.0625</v>
      </c>
      <c r="AG45" s="279">
        <v>81078.033664703398</v>
      </c>
      <c r="AH45" s="278">
        <f t="shared" si="10"/>
        <v>24.777464026912636</v>
      </c>
      <c r="AJ45" s="63"/>
      <c r="AK45" s="63"/>
      <c r="AL45" s="104"/>
      <c r="AM45" s="104"/>
      <c r="AN45" s="63"/>
      <c r="AO45" s="105"/>
      <c r="AQ45" s="276">
        <v>2033</v>
      </c>
      <c r="AR45" s="276"/>
      <c r="AS45" s="278">
        <v>1251417.09375</v>
      </c>
      <c r="AT45" s="278">
        <v>1904565.421875</v>
      </c>
      <c r="AU45" s="279">
        <v>67217.263051986694</v>
      </c>
      <c r="AV45" s="278">
        <f t="shared" si="11"/>
        <v>28.334468489173453</v>
      </c>
      <c r="AW45"/>
      <c r="AX45" s="277">
        <v>2033</v>
      </c>
      <c r="AY45" s="276"/>
      <c r="AZ45" s="280">
        <v>1766695.8359375</v>
      </c>
      <c r="BA45" s="280">
        <v>1846086.6015625</v>
      </c>
      <c r="BB45" s="279">
        <v>82472.442449569702</v>
      </c>
      <c r="BC45" s="278">
        <f t="shared" si="12"/>
        <v>22.384284334629061</v>
      </c>
    </row>
    <row r="46" spans="1:60" x14ac:dyDescent="0.25">
      <c r="A46" s="63"/>
      <c r="B46" s="102"/>
      <c r="C46" s="63"/>
      <c r="D46" s="107"/>
      <c r="E46" s="107"/>
      <c r="F46" s="63"/>
      <c r="H46" s="289">
        <v>2034</v>
      </c>
      <c r="I46" s="276"/>
      <c r="J46" s="278">
        <v>1255564.6875</v>
      </c>
      <c r="K46" s="278">
        <v>1942009.02734375</v>
      </c>
      <c r="L46" s="279">
        <v>63465.829550743103</v>
      </c>
      <c r="M46" s="278">
        <f t="shared" si="9"/>
        <v>30.599285333394207</v>
      </c>
      <c r="N46"/>
      <c r="O46"/>
      <c r="P46"/>
      <c r="Q46"/>
      <c r="R46"/>
      <c r="S46"/>
      <c r="T46"/>
      <c r="AC46" s="277">
        <v>2034</v>
      </c>
      <c r="AD46" s="276"/>
      <c r="AE46" s="278">
        <v>1243460.55859375</v>
      </c>
      <c r="AF46" s="278">
        <v>1797952.15625</v>
      </c>
      <c r="AG46" s="279">
        <v>79794.515523910493</v>
      </c>
      <c r="AH46" s="278">
        <f t="shared" si="10"/>
        <v>22.532277368251481</v>
      </c>
      <c r="AJ46" s="63"/>
      <c r="AK46" s="63"/>
      <c r="AL46" s="104"/>
      <c r="AM46" s="104"/>
      <c r="AN46" s="63"/>
      <c r="AO46" s="105"/>
      <c r="AQ46" s="276">
        <v>2034</v>
      </c>
      <c r="AR46" s="276"/>
      <c r="AS46" s="278">
        <v>1221338.125</v>
      </c>
      <c r="AT46" s="278">
        <v>1718652.13671875</v>
      </c>
      <c r="AU46" s="279">
        <v>63296.2638063431</v>
      </c>
      <c r="AV46" s="278">
        <f t="shared" si="11"/>
        <v>27.152505272302012</v>
      </c>
      <c r="AW46"/>
      <c r="AX46" s="277">
        <v>2034</v>
      </c>
      <c r="AY46" s="276"/>
      <c r="AZ46" s="280">
        <v>1849284.2421875</v>
      </c>
      <c r="BA46" s="280">
        <v>1876888.3359375</v>
      </c>
      <c r="BB46" s="279">
        <v>81343.913043975801</v>
      </c>
      <c r="BC46" s="278">
        <f t="shared" si="12"/>
        <v>23.073494570181602</v>
      </c>
    </row>
    <row r="47" spans="1:60" x14ac:dyDescent="0.25">
      <c r="A47" s="63"/>
      <c r="B47" s="63"/>
      <c r="C47" s="63"/>
      <c r="D47" s="63"/>
      <c r="E47" s="63"/>
      <c r="F47" s="63"/>
      <c r="H47" s="289">
        <v>2035</v>
      </c>
      <c r="I47" s="276"/>
      <c r="J47" s="278">
        <v>1246576.44921875</v>
      </c>
      <c r="K47" s="278">
        <v>1927232.55078125</v>
      </c>
      <c r="L47" s="279">
        <v>59681.091495513901</v>
      </c>
      <c r="M47" s="278">
        <f t="shared" si="9"/>
        <v>32.292180027004299</v>
      </c>
      <c r="N47"/>
      <c r="O47"/>
      <c r="P47"/>
      <c r="Q47"/>
      <c r="R47"/>
      <c r="S47"/>
      <c r="T47"/>
      <c r="AC47" s="277">
        <v>2035</v>
      </c>
      <c r="AD47" s="276"/>
      <c r="AE47" s="278">
        <v>1256872.44921875</v>
      </c>
      <c r="AF47" s="278">
        <v>1806003.56640625</v>
      </c>
      <c r="AG47" s="279">
        <v>78731.986175537095</v>
      </c>
      <c r="AH47" s="278">
        <f t="shared" si="10"/>
        <v>22.93862576233845</v>
      </c>
      <c r="AJ47" s="63"/>
      <c r="AK47" s="63"/>
      <c r="AL47" s="104"/>
      <c r="AM47" s="104"/>
      <c r="AN47" s="63"/>
      <c r="AO47" s="105"/>
      <c r="AQ47" s="276">
        <v>2035</v>
      </c>
      <c r="AR47" s="276"/>
      <c r="AS47" s="278">
        <v>1211489.83984375</v>
      </c>
      <c r="AT47" s="278">
        <v>1707543.58203125</v>
      </c>
      <c r="AU47" s="279">
        <v>59460.770622253403</v>
      </c>
      <c r="AV47" s="278">
        <f t="shared" si="11"/>
        <v>28.717145172555092</v>
      </c>
      <c r="AW47"/>
      <c r="AX47" s="277">
        <v>2035</v>
      </c>
      <c r="AY47" s="276"/>
      <c r="AZ47" s="280">
        <v>1910706.4140625</v>
      </c>
      <c r="BA47" s="280">
        <v>1936269.28125</v>
      </c>
      <c r="BB47" s="279">
        <v>80346.394536018401</v>
      </c>
      <c r="BC47" s="278">
        <f t="shared" si="12"/>
        <v>24.099018909703432</v>
      </c>
    </row>
    <row r="48" spans="1:60" x14ac:dyDescent="0.25">
      <c r="A48" s="63"/>
      <c r="B48" s="63"/>
      <c r="C48" s="63"/>
      <c r="D48" s="63"/>
      <c r="E48" s="63"/>
      <c r="F48" s="63"/>
      <c r="H48" s="289">
        <v>2036</v>
      </c>
      <c r="I48" s="276"/>
      <c r="J48" s="278">
        <v>1205492.828125</v>
      </c>
      <c r="K48" s="278">
        <v>1918080.79296875</v>
      </c>
      <c r="L48" s="279">
        <v>56387.170665741003</v>
      </c>
      <c r="M48" s="278">
        <f t="shared" si="9"/>
        <v>34.0162623930715</v>
      </c>
      <c r="N48"/>
      <c r="O48"/>
      <c r="P48"/>
      <c r="Q48"/>
      <c r="R48"/>
      <c r="S48"/>
      <c r="T48"/>
      <c r="AC48" s="277">
        <v>2036</v>
      </c>
      <c r="AD48" s="276"/>
      <c r="AE48" s="278">
        <v>1274968.1328125</v>
      </c>
      <c r="AF48" s="278">
        <v>1853676.91015625</v>
      </c>
      <c r="AG48" s="279">
        <v>78205.478391647295</v>
      </c>
      <c r="AH48" s="278">
        <f t="shared" si="10"/>
        <v>23.702647797551627</v>
      </c>
      <c r="AJ48" s="63"/>
      <c r="AK48" s="63"/>
      <c r="AL48" s="104"/>
      <c r="AM48" s="104"/>
      <c r="AN48" s="63"/>
      <c r="AO48" s="105"/>
      <c r="AQ48" s="276">
        <v>2036</v>
      </c>
      <c r="AR48" s="276"/>
      <c r="AS48" s="278">
        <v>1192260.62890625</v>
      </c>
      <c r="AT48" s="278">
        <v>1710688.78515625</v>
      </c>
      <c r="AU48" s="279">
        <v>57150.8596229553</v>
      </c>
      <c r="AV48" s="278">
        <f t="shared" si="11"/>
        <v>29.932861840439092</v>
      </c>
      <c r="AW48"/>
      <c r="AX48" s="277">
        <v>2036</v>
      </c>
      <c r="AY48" s="276"/>
      <c r="AZ48" s="280">
        <v>1963762.0546875</v>
      </c>
      <c r="BA48" s="280">
        <v>1993424.7890625</v>
      </c>
      <c r="BB48" s="279">
        <v>79866.961930275007</v>
      </c>
      <c r="BC48" s="278">
        <f t="shared" si="12"/>
        <v>24.959316604565331</v>
      </c>
    </row>
    <row r="49" spans="1:55" x14ac:dyDescent="0.25">
      <c r="A49" s="63"/>
      <c r="B49" s="63"/>
      <c r="C49" s="63"/>
      <c r="D49" s="63"/>
      <c r="E49" s="63"/>
      <c r="F49" s="63"/>
      <c r="H49" s="289">
        <v>2037</v>
      </c>
      <c r="I49" s="276"/>
      <c r="J49" s="278">
        <v>1150740.83984375</v>
      </c>
      <c r="K49" s="278">
        <v>1910815.61328125</v>
      </c>
      <c r="L49" s="279">
        <v>52069.552374839797</v>
      </c>
      <c r="M49" s="278">
        <f t="shared" si="9"/>
        <v>36.697369693628538</v>
      </c>
      <c r="N49"/>
      <c r="O49"/>
      <c r="P49"/>
      <c r="Q49"/>
      <c r="R49"/>
      <c r="S49"/>
      <c r="T49"/>
      <c r="AC49" s="277">
        <v>2037</v>
      </c>
      <c r="AD49" s="276"/>
      <c r="AE49" s="278">
        <v>1296421.70703125</v>
      </c>
      <c r="AF49" s="278">
        <v>1849083.5625</v>
      </c>
      <c r="AG49" s="279">
        <v>76610.393173217803</v>
      </c>
      <c r="AH49" s="278">
        <f t="shared" si="10"/>
        <v>24.136197269203162</v>
      </c>
      <c r="AJ49" s="63"/>
      <c r="AK49" s="63"/>
      <c r="AL49" s="104"/>
      <c r="AM49" s="104"/>
      <c r="AN49" s="63"/>
      <c r="AO49" s="105"/>
      <c r="AQ49" s="276">
        <v>2037</v>
      </c>
      <c r="AR49" s="276"/>
      <c r="AS49" s="278">
        <v>1173722.8828125</v>
      </c>
      <c r="AT49" s="278">
        <v>1767837.91015625</v>
      </c>
      <c r="AU49" s="279">
        <v>53893.6982965469</v>
      </c>
      <c r="AV49" s="278">
        <f t="shared" si="11"/>
        <v>32.802312070491546</v>
      </c>
      <c r="AW49"/>
      <c r="AX49" s="277">
        <v>2037</v>
      </c>
      <c r="AY49" s="276"/>
      <c r="AZ49" s="280">
        <v>2022744.5234375</v>
      </c>
      <c r="BA49" s="280">
        <v>2045217.40625</v>
      </c>
      <c r="BB49" s="279">
        <v>78518.642666816697</v>
      </c>
      <c r="BC49" s="278">
        <f t="shared" si="12"/>
        <v>26.047538989289524</v>
      </c>
    </row>
    <row r="50" spans="1:55" x14ac:dyDescent="0.25">
      <c r="A50" s="63"/>
      <c r="B50" s="63"/>
      <c r="C50" s="63"/>
      <c r="D50" s="63"/>
      <c r="E50" s="63"/>
      <c r="F50" s="63"/>
      <c r="H50" s="289">
        <v>2038</v>
      </c>
      <c r="I50" s="276"/>
      <c r="J50" s="278">
        <v>1106302.6015625</v>
      </c>
      <c r="K50" s="278">
        <v>1860128.8671875</v>
      </c>
      <c r="L50" s="279">
        <v>48684.4045610428</v>
      </c>
      <c r="M50" s="278">
        <f t="shared" si="9"/>
        <v>38.207900126521686</v>
      </c>
      <c r="N50"/>
      <c r="O50"/>
      <c r="P50"/>
      <c r="Q50"/>
      <c r="R50"/>
      <c r="S50"/>
      <c r="T50"/>
      <c r="AC50" s="277">
        <v>2038</v>
      </c>
      <c r="AD50" s="276"/>
      <c r="AE50" s="278">
        <v>1330692.578125</v>
      </c>
      <c r="AF50" s="278">
        <v>1902313.796875</v>
      </c>
      <c r="AG50" s="279">
        <v>75544.488605499297</v>
      </c>
      <c r="AH50" s="278">
        <f t="shared" si="10"/>
        <v>25.181371030374812</v>
      </c>
      <c r="AJ50" s="63"/>
      <c r="AK50" s="63"/>
      <c r="AL50" s="104"/>
      <c r="AM50" s="104"/>
      <c r="AN50" s="63"/>
      <c r="AO50" s="105"/>
      <c r="AQ50" s="276">
        <v>2038</v>
      </c>
      <c r="AR50" s="276"/>
      <c r="AS50" s="278">
        <v>1147577.9296875</v>
      </c>
      <c r="AT50" s="278">
        <v>1726383.87890625</v>
      </c>
      <c r="AU50" s="279">
        <v>51294.280146598801</v>
      </c>
      <c r="AV50" s="278">
        <f t="shared" si="11"/>
        <v>33.656459823049538</v>
      </c>
      <c r="AW50"/>
      <c r="AX50" s="277">
        <v>2038</v>
      </c>
      <c r="AY50" s="276"/>
      <c r="AZ50" s="280">
        <v>2097588.3984375</v>
      </c>
      <c r="BA50" s="280">
        <v>2123810.046875</v>
      </c>
      <c r="BB50" s="279">
        <v>77771.809776306196</v>
      </c>
      <c r="BC50" s="278">
        <f t="shared" si="12"/>
        <v>27.308224573707115</v>
      </c>
    </row>
    <row r="51" spans="1:55" x14ac:dyDescent="0.25">
      <c r="A51" s="63"/>
      <c r="B51" s="63"/>
      <c r="C51" s="65"/>
      <c r="D51" s="66"/>
      <c r="E51" s="63"/>
      <c r="F51" s="63"/>
      <c r="H51" s="289">
        <v>2039</v>
      </c>
      <c r="I51" s="276"/>
      <c r="J51" s="278">
        <v>1085346.00390625</v>
      </c>
      <c r="K51" s="278">
        <v>1840181.84765625</v>
      </c>
      <c r="L51" s="279">
        <v>45421.534935951197</v>
      </c>
      <c r="M51" s="278">
        <f t="shared" si="9"/>
        <v>40.513422768541098</v>
      </c>
      <c r="N51"/>
      <c r="O51"/>
      <c r="P51"/>
      <c r="Q51"/>
      <c r="R51"/>
      <c r="S51"/>
      <c r="T51"/>
      <c r="AC51" s="277">
        <v>2039</v>
      </c>
      <c r="AD51" s="276"/>
      <c r="AE51" s="278">
        <v>1366006.17578125</v>
      </c>
      <c r="AF51" s="278">
        <v>1953146.64453125</v>
      </c>
      <c r="AG51" s="279">
        <v>74556.319599151597</v>
      </c>
      <c r="AH51" s="278">
        <f t="shared" si="10"/>
        <v>26.196929449203601</v>
      </c>
      <c r="AJ51" s="63"/>
      <c r="AK51" s="63"/>
      <c r="AL51" s="104"/>
      <c r="AM51" s="104"/>
      <c r="AN51" s="63"/>
      <c r="AO51" s="105"/>
      <c r="AQ51" s="276">
        <v>2039</v>
      </c>
      <c r="AR51" s="276"/>
      <c r="AS51" s="278">
        <v>1143077.9453125</v>
      </c>
      <c r="AT51" s="278">
        <v>1713302.51171875</v>
      </c>
      <c r="AU51" s="279">
        <v>48994.047593116797</v>
      </c>
      <c r="AV51" s="278">
        <f t="shared" si="11"/>
        <v>34.969605408952837</v>
      </c>
      <c r="AW51"/>
      <c r="AX51" s="277">
        <v>2039</v>
      </c>
      <c r="AY51" s="276"/>
      <c r="AZ51" s="280">
        <v>2185459.8515625</v>
      </c>
      <c r="BA51" s="280">
        <v>2211949.0234375</v>
      </c>
      <c r="BB51" s="279">
        <v>77095.414409637495</v>
      </c>
      <c r="BC51" s="278">
        <f t="shared" si="12"/>
        <v>28.69105822149897</v>
      </c>
    </row>
    <row r="52" spans="1:55" x14ac:dyDescent="0.25">
      <c r="A52" s="63"/>
      <c r="B52" s="63"/>
      <c r="C52" s="63"/>
      <c r="D52" s="108"/>
      <c r="E52" s="63"/>
      <c r="F52" s="63"/>
      <c r="H52" s="289">
        <v>2040</v>
      </c>
      <c r="I52" s="276"/>
      <c r="J52" s="278">
        <v>1044526.76171875</v>
      </c>
      <c r="K52" s="278">
        <v>1764862.08203125</v>
      </c>
      <c r="L52" s="279">
        <v>42419.966118812597</v>
      </c>
      <c r="M52" s="278">
        <f t="shared" si="9"/>
        <v>41.604514182970107</v>
      </c>
      <c r="N52"/>
      <c r="O52"/>
      <c r="P52"/>
      <c r="Q52"/>
      <c r="R52"/>
      <c r="S52"/>
      <c r="T52"/>
      <c r="AC52" s="277">
        <v>2040</v>
      </c>
      <c r="AD52" s="276"/>
      <c r="AE52" s="278">
        <v>1408669.01953125</v>
      </c>
      <c r="AF52" s="278">
        <v>1994132.015625</v>
      </c>
      <c r="AG52" s="279">
        <v>73747.937734603896</v>
      </c>
      <c r="AH52" s="278">
        <f t="shared" si="10"/>
        <v>27.039834290706089</v>
      </c>
      <c r="AJ52" s="63"/>
      <c r="AK52" s="63"/>
      <c r="AL52" s="104"/>
      <c r="AM52" s="104"/>
      <c r="AN52" s="63"/>
      <c r="AO52" s="105"/>
      <c r="AQ52" s="276">
        <v>2040</v>
      </c>
      <c r="AR52" s="276"/>
      <c r="AS52" s="278">
        <v>1140587.3730468799</v>
      </c>
      <c r="AT52" s="278">
        <v>1672859.32421875</v>
      </c>
      <c r="AU52" s="279">
        <v>46958.098231315598</v>
      </c>
      <c r="AV52" s="278">
        <f t="shared" si="11"/>
        <v>35.624511793008409</v>
      </c>
      <c r="AW52"/>
      <c r="AX52" s="277">
        <v>2040</v>
      </c>
      <c r="AY52" s="276"/>
      <c r="AZ52" s="280">
        <v>2284247.7421875</v>
      </c>
      <c r="BA52" s="280">
        <v>2310024.1875</v>
      </c>
      <c r="BB52" s="279">
        <v>76552.095366477995</v>
      </c>
      <c r="BC52" s="278">
        <f t="shared" si="12"/>
        <v>30.17584530431488</v>
      </c>
    </row>
    <row r="53" spans="1:55" x14ac:dyDescent="0.25">
      <c r="A53" s="63"/>
      <c r="B53" s="63"/>
      <c r="C53" s="63"/>
      <c r="D53" s="108"/>
      <c r="E53" s="63"/>
      <c r="F53" s="63"/>
      <c r="H53" s="289">
        <v>2041</v>
      </c>
      <c r="I53" s="276"/>
      <c r="J53" s="278">
        <v>995731.94921875</v>
      </c>
      <c r="K53" s="278">
        <v>1621767.95703125</v>
      </c>
      <c r="L53" s="279">
        <v>38942.6592645645</v>
      </c>
      <c r="M53" s="278">
        <f t="shared" si="9"/>
        <v>41.645023417981172</v>
      </c>
      <c r="N53"/>
      <c r="O53"/>
      <c r="P53"/>
      <c r="Q53"/>
      <c r="R53"/>
      <c r="S53"/>
      <c r="T53"/>
      <c r="AC53" s="277">
        <v>2041</v>
      </c>
      <c r="AD53" s="276"/>
      <c r="AE53" s="278">
        <v>1446649.66796875</v>
      </c>
      <c r="AF53" s="278">
        <v>1963354.359375</v>
      </c>
      <c r="AG53" s="279">
        <v>72264.673490524307</v>
      </c>
      <c r="AH53" s="278">
        <f t="shared" si="10"/>
        <v>27.168936972121578</v>
      </c>
      <c r="AJ53" s="63"/>
      <c r="AK53" s="63"/>
      <c r="AL53" s="104"/>
      <c r="AM53" s="104"/>
      <c r="AN53" s="63"/>
      <c r="AO53" s="105"/>
      <c r="AQ53" s="276">
        <v>2041</v>
      </c>
      <c r="AR53" s="276"/>
      <c r="AS53" s="278">
        <v>1130920.5097656299</v>
      </c>
      <c r="AT53" s="278">
        <v>1589875.25</v>
      </c>
      <c r="AU53" s="279">
        <v>44695.8426132202</v>
      </c>
      <c r="AV53" s="278">
        <f t="shared" si="11"/>
        <v>35.570987300947415</v>
      </c>
      <c r="AW53"/>
      <c r="AX53" s="277">
        <v>2041</v>
      </c>
      <c r="AY53" s="276"/>
      <c r="AZ53" s="280">
        <v>2373031.5546875</v>
      </c>
      <c r="BA53" s="280">
        <v>2389770.7890625</v>
      </c>
      <c r="BB53" s="279">
        <v>75400.937562942505</v>
      </c>
      <c r="BC53" s="278">
        <f t="shared" si="12"/>
        <v>31.694178697281966</v>
      </c>
    </row>
    <row r="54" spans="1:55" x14ac:dyDescent="0.25">
      <c r="A54" s="63"/>
      <c r="B54" s="63"/>
      <c r="C54" s="105"/>
      <c r="D54" s="105"/>
      <c r="E54" s="109"/>
      <c r="F54" s="105"/>
      <c r="G54" s="96"/>
      <c r="H54" s="276">
        <v>2042</v>
      </c>
      <c r="I54" s="276"/>
      <c r="J54" s="278">
        <v>967571.29296875</v>
      </c>
      <c r="K54" s="278">
        <v>1422984.17578125</v>
      </c>
      <c r="L54" s="279">
        <v>36836.177573442503</v>
      </c>
      <c r="M54" s="278">
        <f t="shared" si="9"/>
        <v>38.63007156332008</v>
      </c>
      <c r="N54"/>
      <c r="O54"/>
      <c r="P54"/>
      <c r="Q54"/>
      <c r="R54"/>
      <c r="S54"/>
      <c r="T54"/>
      <c r="AC54" s="277">
        <v>2042</v>
      </c>
      <c r="AD54" s="276"/>
      <c r="AE54" s="278">
        <v>1505750.12890625</v>
      </c>
      <c r="AF54" s="278">
        <v>1901466.60546875</v>
      </c>
      <c r="AG54" s="279">
        <v>71757.871986389204</v>
      </c>
      <c r="AH54" s="278">
        <f t="shared" si="10"/>
        <v>26.498369486617634</v>
      </c>
      <c r="AJ54" s="63"/>
      <c r="AK54" s="63"/>
      <c r="AL54" s="104"/>
      <c r="AM54" s="104"/>
      <c r="AN54" s="63"/>
      <c r="AO54" s="105"/>
      <c r="AQ54" s="276">
        <v>2042</v>
      </c>
      <c r="AR54" s="276"/>
      <c r="AS54" s="278">
        <v>1118336.734375</v>
      </c>
      <c r="AT54" s="278">
        <v>1451978.171875</v>
      </c>
      <c r="AU54" s="279">
        <v>43121.322929143898</v>
      </c>
      <c r="AV54" s="278">
        <f t="shared" si="11"/>
        <v>33.671930108936166</v>
      </c>
      <c r="AW54"/>
      <c r="AX54" s="277">
        <v>2042</v>
      </c>
      <c r="AY54" s="276"/>
      <c r="AZ54" s="280">
        <v>2489151.984375</v>
      </c>
      <c r="BA54" s="280">
        <v>2501522.1640625</v>
      </c>
      <c r="BB54" s="279">
        <v>74991.733441352801</v>
      </c>
      <c r="BC54" s="278">
        <f t="shared" si="12"/>
        <v>33.357305522465523</v>
      </c>
    </row>
    <row r="55" spans="1:55" x14ac:dyDescent="0.25">
      <c r="A55" s="63"/>
      <c r="B55" s="63"/>
      <c r="C55" s="105"/>
      <c r="D55" s="105"/>
      <c r="E55" s="109"/>
      <c r="F55" s="105"/>
      <c r="G55" s="96"/>
      <c r="H55" s="276">
        <v>2043</v>
      </c>
      <c r="I55" s="276"/>
      <c r="J55" s="278">
        <v>936730.91015625</v>
      </c>
      <c r="K55" s="278">
        <v>1667105.609375</v>
      </c>
      <c r="L55" s="279">
        <v>34136.564979553201</v>
      </c>
      <c r="M55" s="278">
        <f t="shared" si="9"/>
        <v>48.836360962901431</v>
      </c>
      <c r="N55"/>
      <c r="O55"/>
      <c r="P55"/>
      <c r="Q55"/>
      <c r="R55"/>
      <c r="S55"/>
      <c r="T55"/>
      <c r="AC55" s="277">
        <v>2043</v>
      </c>
      <c r="AD55" s="276"/>
      <c r="AE55" s="278">
        <v>1539496.53125</v>
      </c>
      <c r="AF55" s="278">
        <v>2177221.625</v>
      </c>
      <c r="AG55" s="279">
        <v>70626.340142250105</v>
      </c>
      <c r="AH55" s="278">
        <f t="shared" si="10"/>
        <v>30.827331851187655</v>
      </c>
      <c r="AJ55" s="63"/>
      <c r="AK55" s="63"/>
      <c r="AL55" s="104"/>
      <c r="AM55" s="104"/>
      <c r="AN55" s="63"/>
      <c r="AO55" s="105"/>
      <c r="AQ55" s="276">
        <v>2043</v>
      </c>
      <c r="AR55" s="276"/>
      <c r="AS55" s="278">
        <v>1113320.5683593799</v>
      </c>
      <c r="AT55" s="278">
        <v>1620675.69140625</v>
      </c>
      <c r="AU55" s="279">
        <v>41338.375472806401</v>
      </c>
      <c r="AV55" s="278">
        <f t="shared" si="11"/>
        <v>39.205113236062651</v>
      </c>
      <c r="AW55"/>
      <c r="AX55" s="277">
        <v>2043</v>
      </c>
      <c r="AY55" s="276"/>
      <c r="AZ55" s="280">
        <v>2579318.4453125</v>
      </c>
      <c r="BA55" s="280">
        <v>2605004.5390625</v>
      </c>
      <c r="BB55" s="279">
        <v>73939.811193466201</v>
      </c>
      <c r="BC55" s="278">
        <f t="shared" si="12"/>
        <v>35.231419948401154</v>
      </c>
    </row>
    <row r="56" spans="1:55" x14ac:dyDescent="0.25">
      <c r="A56" s="63"/>
      <c r="B56" s="63"/>
      <c r="C56" s="105"/>
      <c r="D56" s="105"/>
      <c r="E56" s="109"/>
      <c r="F56" s="105"/>
      <c r="G56" s="96"/>
      <c r="H56" s="276">
        <v>2044</v>
      </c>
      <c r="I56" s="276"/>
      <c r="J56" s="278">
        <v>879182.5078125</v>
      </c>
      <c r="K56" s="278">
        <v>1466201.171875</v>
      </c>
      <c r="L56" s="279">
        <v>31544.6414108276</v>
      </c>
      <c r="M56" s="278">
        <f t="shared" si="9"/>
        <v>46.480197786357813</v>
      </c>
      <c r="N56"/>
      <c r="O56"/>
      <c r="P56"/>
      <c r="Q56"/>
      <c r="R56"/>
      <c r="S56"/>
      <c r="T56"/>
      <c r="AC56" s="277">
        <v>2044</v>
      </c>
      <c r="AD56" s="276"/>
      <c r="AE56" s="278">
        <v>1577067.86328125</v>
      </c>
      <c r="AF56" s="278">
        <v>2102630.484375</v>
      </c>
      <c r="AG56" s="279">
        <v>69604.194763183594</v>
      </c>
      <c r="AH56" s="278">
        <f t="shared" si="10"/>
        <v>30.208387461831027</v>
      </c>
      <c r="AJ56" s="63"/>
      <c r="AK56" s="63"/>
      <c r="AL56" s="104"/>
      <c r="AM56" s="104"/>
      <c r="AN56" s="63"/>
      <c r="AO56" s="105"/>
      <c r="AQ56" s="276">
        <v>2044</v>
      </c>
      <c r="AR56" s="276"/>
      <c r="AS56" s="278">
        <v>1106307.6855468799</v>
      </c>
      <c r="AT56" s="278">
        <v>1528571.3359375</v>
      </c>
      <c r="AU56" s="279">
        <v>40279.415446281397</v>
      </c>
      <c r="AV56" s="278">
        <f t="shared" si="11"/>
        <v>37.94919362660756</v>
      </c>
      <c r="AW56"/>
      <c r="AX56" s="277">
        <v>2044</v>
      </c>
      <c r="AY56" s="276"/>
      <c r="AZ56" s="280">
        <v>2676039.3046875</v>
      </c>
      <c r="BA56" s="280">
        <v>2732803.2734375</v>
      </c>
      <c r="BB56" s="279">
        <v>73266.492010116606</v>
      </c>
      <c r="BC56" s="278">
        <f t="shared" si="12"/>
        <v>37.29949665203236</v>
      </c>
    </row>
    <row r="57" spans="1:55" x14ac:dyDescent="0.25">
      <c r="A57" s="63"/>
      <c r="B57" s="63"/>
      <c r="C57" s="105"/>
      <c r="D57" s="105"/>
      <c r="E57" s="109"/>
      <c r="F57" s="105"/>
      <c r="G57" s="96"/>
      <c r="H57" s="276">
        <v>2045</v>
      </c>
      <c r="I57" s="276"/>
      <c r="J57" s="278">
        <v>842495.89453125</v>
      </c>
      <c r="K57" s="278">
        <v>1283182.4296875</v>
      </c>
      <c r="L57" s="279">
        <v>29215.250066757199</v>
      </c>
      <c r="M57" s="278">
        <f t="shared" si="9"/>
        <v>43.921665115150915</v>
      </c>
      <c r="N57"/>
      <c r="O57"/>
      <c r="P57"/>
      <c r="Q57"/>
      <c r="R57"/>
      <c r="S57"/>
      <c r="T57"/>
      <c r="AC57" s="277">
        <v>2045</v>
      </c>
      <c r="AD57" s="276"/>
      <c r="AE57" s="278">
        <v>1620266.7578125</v>
      </c>
      <c r="AF57" s="278">
        <v>2022190.5</v>
      </c>
      <c r="AG57" s="279">
        <v>68411.535125732393</v>
      </c>
      <c r="AH57" s="278">
        <f t="shared" si="10"/>
        <v>29.559203667677544</v>
      </c>
      <c r="AJ57" s="63"/>
      <c r="AK57" s="63"/>
      <c r="AL57" s="104"/>
      <c r="AM57" s="104"/>
      <c r="AN57" s="63"/>
      <c r="AO57" s="105"/>
      <c r="AQ57" s="276">
        <v>2045</v>
      </c>
      <c r="AR57" s="276"/>
      <c r="AS57" s="278">
        <v>1099509.7128906299</v>
      </c>
      <c r="AT57" s="278">
        <v>1426138.9609375</v>
      </c>
      <c r="AU57" s="279">
        <v>38839.354950904803</v>
      </c>
      <c r="AV57" s="278">
        <f t="shared" si="11"/>
        <v>36.718914686925729</v>
      </c>
      <c r="AW57"/>
      <c r="AX57" s="277">
        <v>2045</v>
      </c>
      <c r="AY57" s="276"/>
      <c r="AZ57" s="280">
        <v>2768020.6484375</v>
      </c>
      <c r="BA57" s="280">
        <v>2812252.75</v>
      </c>
      <c r="BB57" s="279">
        <v>72171.128157615705</v>
      </c>
      <c r="BC57" s="278">
        <f t="shared" si="12"/>
        <v>38.966451291412199</v>
      </c>
    </row>
    <row r="58" spans="1:55" x14ac:dyDescent="0.25">
      <c r="A58" s="63"/>
      <c r="B58" s="63"/>
      <c r="C58" s="105"/>
      <c r="D58" s="105"/>
      <c r="E58" s="109"/>
      <c r="F58" s="105"/>
      <c r="G58" s="96"/>
      <c r="H58" s="276">
        <v>2046</v>
      </c>
      <c r="I58" s="276"/>
      <c r="J58" s="278">
        <v>817400.2265625</v>
      </c>
      <c r="K58" s="278">
        <v>1288771.03125</v>
      </c>
      <c r="L58" s="279">
        <v>27501.064007759102</v>
      </c>
      <c r="M58" s="278">
        <f t="shared" si="9"/>
        <v>46.862587967010597</v>
      </c>
      <c r="N58"/>
      <c r="O58"/>
      <c r="P58"/>
      <c r="Q58"/>
      <c r="R58"/>
      <c r="S58"/>
      <c r="T58"/>
      <c r="AC58" s="277">
        <v>2046</v>
      </c>
      <c r="AD58" s="276"/>
      <c r="AE58" s="278">
        <v>1682593.04296875</v>
      </c>
      <c r="AF58" s="278">
        <v>2112819.0078125</v>
      </c>
      <c r="AG58" s="279">
        <v>67883.669443130493</v>
      </c>
      <c r="AH58" s="278">
        <f t="shared" si="10"/>
        <v>31.124113135671209</v>
      </c>
      <c r="AJ58" s="63"/>
      <c r="AK58" s="63"/>
      <c r="AL58" s="104"/>
      <c r="AM58" s="104"/>
      <c r="AN58" s="63"/>
      <c r="AO58" s="105"/>
      <c r="AQ58" s="276">
        <v>2046</v>
      </c>
      <c r="AR58" s="276"/>
      <c r="AS58" s="278">
        <v>1101702.3984375</v>
      </c>
      <c r="AT58" s="278">
        <v>1447497.04296875</v>
      </c>
      <c r="AU58" s="279">
        <v>38168.894131660498</v>
      </c>
      <c r="AV58" s="278">
        <f t="shared" si="11"/>
        <v>37.923473443472759</v>
      </c>
      <c r="AW58"/>
      <c r="AX58" s="277">
        <v>2046</v>
      </c>
      <c r="AY58" s="276"/>
      <c r="AZ58" s="280">
        <v>2892704.03125</v>
      </c>
      <c r="BA58" s="280">
        <v>2936912.6875</v>
      </c>
      <c r="BB58" s="279">
        <v>71547.344973564104</v>
      </c>
      <c r="BC58" s="278">
        <f t="shared" si="12"/>
        <v>41.048520928137229</v>
      </c>
    </row>
    <row r="59" spans="1:55" x14ac:dyDescent="0.25">
      <c r="A59" s="63"/>
      <c r="B59" s="63"/>
      <c r="C59" s="105"/>
      <c r="D59" s="105"/>
      <c r="E59" s="109"/>
      <c r="F59" s="105"/>
      <c r="G59" s="96"/>
      <c r="H59" s="276">
        <v>2047</v>
      </c>
      <c r="I59" s="276"/>
      <c r="J59" s="278">
        <v>788089.904296875</v>
      </c>
      <c r="K59" s="278">
        <v>1201509.27734375</v>
      </c>
      <c r="L59" s="279">
        <v>26058.2967004776</v>
      </c>
      <c r="M59" s="278">
        <f t="shared" si="9"/>
        <v>46.108511663455296</v>
      </c>
      <c r="N59"/>
      <c r="O59"/>
      <c r="P59"/>
      <c r="Q59"/>
      <c r="R59"/>
      <c r="S59"/>
      <c r="T59"/>
      <c r="AC59" s="277">
        <v>2047</v>
      </c>
      <c r="AD59" s="276"/>
      <c r="AE59" s="278">
        <v>1759377</v>
      </c>
      <c r="AF59" s="278">
        <v>2137070.53125</v>
      </c>
      <c r="AG59" s="279">
        <v>67295.935428619399</v>
      </c>
      <c r="AH59" s="278">
        <f t="shared" si="10"/>
        <v>31.756309168430899</v>
      </c>
      <c r="AJ59" s="63"/>
      <c r="AK59" s="63"/>
      <c r="AL59" s="104"/>
      <c r="AM59" s="104"/>
      <c r="AN59" s="63"/>
      <c r="AO59" s="105"/>
      <c r="AQ59" s="276">
        <v>2047</v>
      </c>
      <c r="AR59" s="276"/>
      <c r="AS59" s="278">
        <v>1043498.17773438</v>
      </c>
      <c r="AT59" s="278">
        <v>1349723.296875</v>
      </c>
      <c r="AU59" s="279">
        <v>37432.314496040301</v>
      </c>
      <c r="AV59" s="278">
        <f t="shared" si="11"/>
        <v>36.057703485521252</v>
      </c>
      <c r="AW59"/>
      <c r="AX59" s="277">
        <v>2047</v>
      </c>
      <c r="AY59" s="276"/>
      <c r="AZ59" s="280">
        <v>3034959.1796875</v>
      </c>
      <c r="BA59" s="280">
        <v>3068313</v>
      </c>
      <c r="BB59" s="279">
        <v>70899.038589477495</v>
      </c>
      <c r="BC59" s="278">
        <f t="shared" si="12"/>
        <v>43.277215898035955</v>
      </c>
    </row>
    <row r="60" spans="1:55" x14ac:dyDescent="0.25">
      <c r="A60" s="63"/>
      <c r="B60" s="63"/>
      <c r="C60" s="105"/>
      <c r="D60" s="105"/>
      <c r="E60" s="109"/>
      <c r="F60" s="105"/>
      <c r="G60" s="96"/>
      <c r="H60" s="276">
        <v>2048</v>
      </c>
      <c r="I60" s="276"/>
      <c r="J60" s="278">
        <v>828250.166015625</v>
      </c>
      <c r="K60" s="278">
        <v>1206001.578125</v>
      </c>
      <c r="L60" s="279">
        <v>25887.280141830401</v>
      </c>
      <c r="M60" s="278">
        <f t="shared" si="9"/>
        <v>46.586646859677693</v>
      </c>
      <c r="N60"/>
      <c r="O60"/>
      <c r="P60"/>
      <c r="Q60"/>
      <c r="R60"/>
      <c r="S60"/>
      <c r="T60"/>
      <c r="AC60" s="277">
        <v>2048</v>
      </c>
      <c r="AD60" s="276"/>
      <c r="AE60" s="278">
        <v>1827414.09765625</v>
      </c>
      <c r="AF60" s="278">
        <v>2177868.75</v>
      </c>
      <c r="AG60" s="279">
        <v>66898.074216842695</v>
      </c>
      <c r="AH60" s="278">
        <f t="shared" si="10"/>
        <v>32.555029057199462</v>
      </c>
      <c r="AJ60" s="63"/>
      <c r="AK60" s="63"/>
      <c r="AL60" s="104"/>
      <c r="AM60" s="104"/>
      <c r="AN60" s="63"/>
      <c r="AO60" s="105"/>
      <c r="AQ60" s="276">
        <v>2048</v>
      </c>
      <c r="AR60" s="276"/>
      <c r="AS60" s="278">
        <v>1101859.59765625</v>
      </c>
      <c r="AT60" s="278">
        <v>1384391.6484375</v>
      </c>
      <c r="AU60" s="279">
        <v>37231.141922950701</v>
      </c>
      <c r="AV60" s="278">
        <f t="shared" si="11"/>
        <v>37.183700980820788</v>
      </c>
      <c r="AW60"/>
      <c r="AX60" s="277">
        <v>2048</v>
      </c>
      <c r="AY60" s="276"/>
      <c r="AZ60" s="280">
        <v>3168361.84375</v>
      </c>
      <c r="BA60" s="280">
        <v>3199348.40625</v>
      </c>
      <c r="BB60" s="279">
        <v>70382.9698867798</v>
      </c>
      <c r="BC60" s="278">
        <f t="shared" si="12"/>
        <v>45.456285965149945</v>
      </c>
    </row>
    <row r="61" spans="1:55" x14ac:dyDescent="0.25">
      <c r="A61" s="63"/>
      <c r="B61" s="63"/>
      <c r="C61" s="105"/>
      <c r="D61" s="105"/>
      <c r="E61" s="109"/>
      <c r="F61" s="105"/>
      <c r="G61" s="96"/>
      <c r="H61" s="276">
        <v>2049</v>
      </c>
      <c r="I61" s="276"/>
      <c r="J61" s="278">
        <v>773481.923828125</v>
      </c>
      <c r="K61" s="278">
        <v>1075916.44140625</v>
      </c>
      <c r="L61" s="279">
        <v>25054.2659044266</v>
      </c>
      <c r="M61" s="278">
        <f t="shared" si="9"/>
        <v>42.943443065165063</v>
      </c>
      <c r="N61"/>
      <c r="O61"/>
      <c r="P61"/>
      <c r="Q61"/>
      <c r="R61"/>
      <c r="S61"/>
      <c r="T61"/>
      <c r="AC61" s="277">
        <v>2049</v>
      </c>
      <c r="AD61" s="276"/>
      <c r="AE61" s="278">
        <v>1880684.03125</v>
      </c>
      <c r="AF61" s="278">
        <v>2167976.1015625</v>
      </c>
      <c r="AG61" s="279">
        <v>66032.114973068194</v>
      </c>
      <c r="AH61" s="278">
        <f t="shared" si="10"/>
        <v>32.832146940117383</v>
      </c>
      <c r="AJ61" s="63"/>
      <c r="AK61" s="63"/>
      <c r="AL61" s="104"/>
      <c r="AM61" s="104"/>
      <c r="AN61" s="63"/>
      <c r="AO61" s="105"/>
      <c r="AQ61" s="276">
        <v>2049</v>
      </c>
      <c r="AR61" s="276"/>
      <c r="AS61" s="278">
        <v>1088564.64453125</v>
      </c>
      <c r="AT61" s="278">
        <v>1322590.41015625</v>
      </c>
      <c r="AU61" s="279">
        <v>36251.424636840798</v>
      </c>
      <c r="AV61" s="278">
        <f t="shared" si="11"/>
        <v>36.483818867966832</v>
      </c>
      <c r="AW61"/>
      <c r="AX61" s="277">
        <v>2049</v>
      </c>
      <c r="AY61" s="276"/>
      <c r="AZ61" s="280">
        <v>3289708.75</v>
      </c>
      <c r="BA61" s="280">
        <v>3315051.5</v>
      </c>
      <c r="BB61" s="279">
        <v>69443.496257781997</v>
      </c>
      <c r="BC61" s="278">
        <f t="shared" si="12"/>
        <v>47.737393401020007</v>
      </c>
    </row>
    <row r="62" spans="1:55" x14ac:dyDescent="0.25">
      <c r="A62" s="63"/>
      <c r="B62" s="63"/>
      <c r="C62" s="105"/>
      <c r="D62" s="105"/>
      <c r="E62" s="109"/>
      <c r="F62" s="105"/>
      <c r="G62" s="96"/>
      <c r="H62" s="276">
        <v>2050</v>
      </c>
      <c r="I62" s="276"/>
      <c r="J62" s="278">
        <v>744085.9765625</v>
      </c>
      <c r="K62" s="278">
        <v>1040119.625</v>
      </c>
      <c r="L62" s="279">
        <v>24125.076560974099</v>
      </c>
      <c r="M62" s="278">
        <f t="shared" si="9"/>
        <v>43.113630017761196</v>
      </c>
      <c r="N62"/>
      <c r="O62"/>
      <c r="P62"/>
      <c r="Q62"/>
      <c r="R62"/>
      <c r="S62"/>
      <c r="T62"/>
      <c r="AC62" s="277">
        <v>2050</v>
      </c>
      <c r="AD62" s="276"/>
      <c r="AE62" s="278">
        <v>1950406.5253906299</v>
      </c>
      <c r="AF62" s="278">
        <v>2241584.17578125</v>
      </c>
      <c r="AG62" s="279">
        <v>65433.555347442598</v>
      </c>
      <c r="AH62" s="278">
        <f t="shared" si="10"/>
        <v>34.257410649303196</v>
      </c>
      <c r="AJ62" s="63"/>
      <c r="AK62" s="63"/>
      <c r="AL62" s="104"/>
      <c r="AM62" s="104"/>
      <c r="AN62" s="63"/>
      <c r="AO62" s="105"/>
      <c r="AQ62" s="276">
        <v>2050</v>
      </c>
      <c r="AR62" s="276"/>
      <c r="AS62" s="278">
        <v>1089741.2597656299</v>
      </c>
      <c r="AT62" s="278">
        <v>1317859.21484375</v>
      </c>
      <c r="AU62" s="279">
        <v>35705.254405021697</v>
      </c>
      <c r="AV62" s="278">
        <f t="shared" si="11"/>
        <v>36.909391539257655</v>
      </c>
      <c r="AW62"/>
      <c r="AX62" s="277">
        <v>2050</v>
      </c>
      <c r="AY62" s="276"/>
      <c r="AZ62" s="280">
        <v>3243514.640625</v>
      </c>
      <c r="BA62" s="280">
        <v>3265809.921875</v>
      </c>
      <c r="BB62" s="279">
        <v>68703.113361358599</v>
      </c>
      <c r="BC62" s="278">
        <f t="shared" si="12"/>
        <v>47.535108120905377</v>
      </c>
    </row>
    <row r="63" spans="1:55" x14ac:dyDescent="0.25">
      <c r="A63" s="63"/>
      <c r="B63" s="63"/>
      <c r="C63" s="105"/>
      <c r="D63" s="105"/>
      <c r="E63" s="109"/>
      <c r="F63" s="105"/>
      <c r="G63" s="96"/>
      <c r="H63"/>
      <c r="I63"/>
      <c r="J63"/>
      <c r="K63"/>
      <c r="L63"/>
      <c r="M63"/>
      <c r="N63"/>
      <c r="O63"/>
      <c r="P63"/>
      <c r="Q63"/>
      <c r="R63"/>
      <c r="S63"/>
      <c r="T63"/>
      <c r="AC63" s="63"/>
      <c r="AD63" s="63"/>
      <c r="AE63" s="105"/>
      <c r="AF63" s="105"/>
      <c r="AG63" s="109"/>
      <c r="AH63" s="105"/>
      <c r="AJ63" s="63"/>
      <c r="AK63" s="63"/>
      <c r="AL63" s="104"/>
      <c r="AM63" s="104"/>
      <c r="AN63" s="63"/>
      <c r="AO63" s="105"/>
      <c r="AQ63" s="96"/>
      <c r="AR63" s="96"/>
      <c r="AS63" s="96"/>
      <c r="AT63" s="96"/>
      <c r="AU63" s="96"/>
      <c r="AV63" s="96"/>
      <c r="AW63" s="96"/>
      <c r="AX63" s="84"/>
    </row>
    <row r="64" spans="1:55" x14ac:dyDescent="0.25">
      <c r="A64" s="63"/>
      <c r="B64" s="63"/>
      <c r="C64" s="63"/>
      <c r="D64" s="63"/>
      <c r="E64" s="63"/>
      <c r="F64" s="63"/>
      <c r="H64"/>
      <c r="I64"/>
      <c r="J64"/>
      <c r="K64"/>
      <c r="L64"/>
      <c r="M64"/>
      <c r="N64"/>
      <c r="O64"/>
      <c r="P64"/>
      <c r="Q64"/>
      <c r="R64"/>
      <c r="S64"/>
      <c r="T64"/>
      <c r="AC64" s="63"/>
      <c r="AD64" s="63"/>
      <c r="AE64" s="63"/>
      <c r="AF64" s="63"/>
      <c r="AG64" s="63"/>
      <c r="AH64" s="63"/>
      <c r="AJ64" s="63"/>
      <c r="AK64" s="63"/>
      <c r="AL64" s="63"/>
      <c r="AM64" s="63"/>
      <c r="AN64" s="63"/>
      <c r="AO64" s="63"/>
      <c r="AX64" s="84"/>
    </row>
    <row r="65" spans="1:56" ht="18.75" x14ac:dyDescent="0.3">
      <c r="A65" s="63"/>
      <c r="B65" s="63"/>
      <c r="C65" s="63"/>
      <c r="D65" s="67"/>
      <c r="E65" s="68"/>
      <c r="F65" s="63"/>
      <c r="H65"/>
      <c r="I65"/>
      <c r="J65"/>
      <c r="K65"/>
      <c r="L65"/>
      <c r="M65"/>
      <c r="N65"/>
      <c r="O65"/>
      <c r="P65"/>
      <c r="Q65"/>
      <c r="R65"/>
      <c r="S65"/>
      <c r="T65"/>
      <c r="AC65" s="63"/>
      <c r="AD65" s="67"/>
      <c r="AE65" s="63"/>
      <c r="AF65" s="67"/>
      <c r="AG65" s="68"/>
      <c r="AH65" s="63"/>
      <c r="AJ65" s="63"/>
      <c r="AK65" s="63"/>
      <c r="AL65" s="63"/>
      <c r="AM65" s="67"/>
      <c r="AN65" s="68"/>
      <c r="AO65" s="63"/>
      <c r="AX65" s="281" t="s">
        <v>314</v>
      </c>
      <c r="AY65"/>
      <c r="AZ65"/>
      <c r="BA65"/>
      <c r="BB65"/>
      <c r="BC65"/>
    </row>
    <row r="66" spans="1:56" ht="45" x14ac:dyDescent="0.25">
      <c r="H66"/>
      <c r="I66"/>
      <c r="J66"/>
      <c r="K66"/>
      <c r="L66"/>
      <c r="M66"/>
      <c r="N66"/>
      <c r="O66"/>
      <c r="P66"/>
      <c r="Q66"/>
      <c r="R66"/>
      <c r="S66"/>
      <c r="T66"/>
      <c r="AC66" s="110"/>
      <c r="AD66" s="110"/>
      <c r="AE66" s="110"/>
      <c r="AF66" s="110"/>
      <c r="AG66" s="110"/>
      <c r="AJ66" s="63"/>
      <c r="AK66" s="63"/>
      <c r="AL66" s="63"/>
      <c r="AM66" s="63"/>
      <c r="AN66" s="63"/>
      <c r="AO66" s="63"/>
      <c r="AX66" s="273" t="s">
        <v>166</v>
      </c>
      <c r="AY66" s="273" t="s">
        <v>167</v>
      </c>
      <c r="AZ66" s="273" t="s">
        <v>168</v>
      </c>
      <c r="BA66" s="273" t="s">
        <v>169</v>
      </c>
      <c r="BB66" s="273" t="s">
        <v>170</v>
      </c>
      <c r="BC66" s="276" t="s">
        <v>172</v>
      </c>
    </row>
    <row r="67" spans="1:56" x14ac:dyDescent="0.25">
      <c r="H67"/>
      <c r="I67"/>
      <c r="J67"/>
      <c r="K67"/>
      <c r="L67"/>
      <c r="M67"/>
      <c r="N67"/>
      <c r="O67"/>
      <c r="P67"/>
      <c r="Q67"/>
      <c r="R67"/>
      <c r="S67"/>
      <c r="T67"/>
      <c r="AC67" s="110"/>
      <c r="AD67" s="110"/>
      <c r="AE67" s="110"/>
      <c r="AF67" s="111"/>
      <c r="AG67" s="110"/>
      <c r="AJ67" s="63"/>
      <c r="AK67" s="63"/>
      <c r="AL67" s="63"/>
      <c r="AM67" s="112"/>
      <c r="AN67" s="63"/>
      <c r="AO67" s="63"/>
      <c r="AX67" s="277"/>
      <c r="AY67" s="276"/>
      <c r="AZ67" s="276"/>
      <c r="BA67" s="276"/>
      <c r="BB67" s="276"/>
      <c r="BC67" s="276"/>
    </row>
    <row r="68" spans="1:56" ht="18.75" x14ac:dyDescent="0.3">
      <c r="H68"/>
      <c r="I68"/>
      <c r="J68"/>
      <c r="K68"/>
      <c r="L68"/>
      <c r="M68"/>
      <c r="N68"/>
      <c r="O68"/>
      <c r="P68"/>
      <c r="Q68"/>
      <c r="R68"/>
      <c r="S68"/>
      <c r="T68"/>
      <c r="AJ68" s="61"/>
      <c r="AK68" s="63"/>
      <c r="AL68" s="63"/>
      <c r="AM68" s="63"/>
      <c r="AN68" s="63"/>
      <c r="AO68" s="63"/>
      <c r="AX68" s="277">
        <v>2024</v>
      </c>
      <c r="AY68" s="276"/>
      <c r="AZ68" s="280">
        <v>1569013.953125</v>
      </c>
      <c r="BA68" s="280">
        <v>1569013.953125</v>
      </c>
      <c r="BB68" s="276">
        <v>93742.5630283356</v>
      </c>
      <c r="BC68" s="278">
        <f>BA68/BB68</f>
        <v>16.737476578816537</v>
      </c>
      <c r="BD68" s="63"/>
    </row>
    <row r="69" spans="1:56" ht="18.75" x14ac:dyDescent="0.3">
      <c r="H69"/>
      <c r="I69"/>
      <c r="J69"/>
      <c r="K69"/>
      <c r="L69"/>
      <c r="M69"/>
      <c r="N69"/>
      <c r="O69"/>
      <c r="P69"/>
      <c r="Q69"/>
      <c r="R69"/>
      <c r="S69"/>
      <c r="T69"/>
      <c r="AC69" s="61"/>
      <c r="AD69" s="63"/>
      <c r="AE69" s="63"/>
      <c r="AF69" s="63"/>
      <c r="AG69" s="63"/>
      <c r="AH69" s="63"/>
      <c r="AJ69" s="101"/>
      <c r="AK69" s="101"/>
      <c r="AL69" s="101"/>
      <c r="AM69" s="101"/>
      <c r="AN69" s="101"/>
      <c r="AO69" s="63"/>
      <c r="AX69" s="277">
        <v>2025</v>
      </c>
      <c r="AY69" s="276"/>
      <c r="AZ69" s="280">
        <v>1490433.5546875</v>
      </c>
      <c r="BA69" s="280">
        <v>1490433.5546875</v>
      </c>
      <c r="BB69" s="276">
        <v>93370.536907196001</v>
      </c>
      <c r="BC69" s="278">
        <f t="shared" ref="BC69:BC94" si="13">BA69/BB69</f>
        <v>15.962568108276919</v>
      </c>
      <c r="BD69" s="63"/>
    </row>
    <row r="70" spans="1:56" x14ac:dyDescent="0.25">
      <c r="H70"/>
      <c r="I70"/>
      <c r="J70"/>
      <c r="K70"/>
      <c r="L70"/>
      <c r="M70"/>
      <c r="N70"/>
      <c r="O70"/>
      <c r="P70"/>
      <c r="Q70"/>
      <c r="R70"/>
      <c r="S70"/>
      <c r="T70"/>
      <c r="AC70" s="101"/>
      <c r="AD70" s="101"/>
      <c r="AE70" s="101"/>
      <c r="AF70" s="101"/>
      <c r="AG70" s="101"/>
      <c r="AH70" s="63"/>
      <c r="AJ70" s="63"/>
      <c r="AK70" s="63"/>
      <c r="AL70" s="63"/>
      <c r="AM70" s="63"/>
      <c r="AN70" s="63"/>
      <c r="AO70" s="63"/>
      <c r="AX70" s="277">
        <v>2026</v>
      </c>
      <c r="AY70" s="276"/>
      <c r="AZ70" s="280">
        <v>1570389.55078125</v>
      </c>
      <c r="BA70" s="280">
        <v>1570389.55078125</v>
      </c>
      <c r="BB70" s="276">
        <v>93933.099115371704</v>
      </c>
      <c r="BC70" s="278">
        <f t="shared" si="13"/>
        <v>16.718170331551036</v>
      </c>
      <c r="BD70" s="63"/>
    </row>
    <row r="71" spans="1:56" x14ac:dyDescent="0.25">
      <c r="H71"/>
      <c r="I71"/>
      <c r="J71"/>
      <c r="K71"/>
      <c r="L71"/>
      <c r="M71"/>
      <c r="N71"/>
      <c r="O71"/>
      <c r="P71"/>
      <c r="Q71"/>
      <c r="R71"/>
      <c r="S71"/>
      <c r="T71"/>
      <c r="AC71" s="63"/>
      <c r="AD71" s="63"/>
      <c r="AE71" s="63"/>
      <c r="AF71" s="63"/>
      <c r="AG71" s="63"/>
      <c r="AH71" s="63"/>
      <c r="AJ71" s="63"/>
      <c r="AK71" s="63"/>
      <c r="AL71" s="104"/>
      <c r="AM71" s="104"/>
      <c r="AN71" s="63"/>
      <c r="AO71" s="105"/>
      <c r="AX71" s="277">
        <v>2027</v>
      </c>
      <c r="AY71" s="276"/>
      <c r="AZ71" s="280">
        <v>1631537.9296875</v>
      </c>
      <c r="BA71" s="280">
        <v>1631537.9296875</v>
      </c>
      <c r="BB71" s="276">
        <v>93361.923585891695</v>
      </c>
      <c r="BC71" s="278">
        <f t="shared" si="13"/>
        <v>17.475410392401646</v>
      </c>
      <c r="BD71" s="63"/>
    </row>
    <row r="72" spans="1:56" x14ac:dyDescent="0.25">
      <c r="H72"/>
      <c r="I72"/>
      <c r="J72"/>
      <c r="K72"/>
      <c r="L72"/>
      <c r="M72"/>
      <c r="N72"/>
      <c r="O72"/>
      <c r="P72"/>
      <c r="Q72"/>
      <c r="R72"/>
      <c r="S72"/>
      <c r="T72"/>
      <c r="AC72" s="63"/>
      <c r="AD72" s="63"/>
      <c r="AE72" s="104"/>
      <c r="AF72" s="104"/>
      <c r="AG72" s="63"/>
      <c r="AH72" s="105"/>
      <c r="AJ72" s="63"/>
      <c r="AK72" s="63"/>
      <c r="AL72" s="104"/>
      <c r="AM72" s="104"/>
      <c r="AN72" s="63"/>
      <c r="AO72" s="105"/>
      <c r="AX72" s="277">
        <v>2028</v>
      </c>
      <c r="AY72" s="276"/>
      <c r="AZ72" s="280">
        <v>1690279.3671875</v>
      </c>
      <c r="BA72" s="280">
        <v>1690279.3671875</v>
      </c>
      <c r="BB72" s="276">
        <v>93161.924493789702</v>
      </c>
      <c r="BC72" s="278">
        <f t="shared" si="13"/>
        <v>18.14345695810713</v>
      </c>
      <c r="BD72" s="63"/>
    </row>
    <row r="73" spans="1:56" x14ac:dyDescent="0.25">
      <c r="H73"/>
      <c r="I73"/>
      <c r="J73"/>
      <c r="K73"/>
      <c r="L73"/>
      <c r="M73"/>
      <c r="N73"/>
      <c r="O73"/>
      <c r="P73"/>
      <c r="Q73"/>
      <c r="R73"/>
      <c r="S73"/>
      <c r="T73"/>
      <c r="AC73" s="63"/>
      <c r="AD73" s="63"/>
      <c r="AE73" s="104"/>
      <c r="AF73" s="104"/>
      <c r="AG73" s="63"/>
      <c r="AH73" s="105"/>
      <c r="AJ73" s="63"/>
      <c r="AK73" s="63"/>
      <c r="AL73" s="104"/>
      <c r="AM73" s="104"/>
      <c r="AN73" s="63"/>
      <c r="AO73" s="105"/>
      <c r="AX73" s="277">
        <v>2029</v>
      </c>
      <c r="AY73" s="276"/>
      <c r="AZ73" s="280">
        <v>1713031.6640625</v>
      </c>
      <c r="BA73" s="280">
        <v>1713031.6640625</v>
      </c>
      <c r="BB73" s="276">
        <v>92558.167900085406</v>
      </c>
      <c r="BC73" s="278">
        <f t="shared" si="13"/>
        <v>18.507622859515561</v>
      </c>
      <c r="BD73" s="63"/>
    </row>
    <row r="74" spans="1:56" x14ac:dyDescent="0.25">
      <c r="H74"/>
      <c r="I74"/>
      <c r="J74"/>
      <c r="K74"/>
      <c r="L74"/>
      <c r="M74"/>
      <c r="N74"/>
      <c r="O74"/>
      <c r="P74"/>
      <c r="Q74"/>
      <c r="R74"/>
      <c r="S74"/>
      <c r="T74"/>
      <c r="AC74" s="63"/>
      <c r="AD74" s="63"/>
      <c r="AE74" s="104"/>
      <c r="AF74" s="104"/>
      <c r="AG74" s="63"/>
      <c r="AH74" s="105"/>
      <c r="AJ74" s="63"/>
      <c r="AK74" s="63"/>
      <c r="AL74" s="104"/>
      <c r="AM74" s="104"/>
      <c r="AN74" s="63"/>
      <c r="AO74" s="105"/>
      <c r="AX74" s="277">
        <v>2030</v>
      </c>
      <c r="AY74" s="276"/>
      <c r="AZ74" s="280">
        <v>1811875.125</v>
      </c>
      <c r="BA74" s="280">
        <v>1811875.125</v>
      </c>
      <c r="BB74" s="276">
        <v>92448.3736457825</v>
      </c>
      <c r="BC74" s="278">
        <f t="shared" si="13"/>
        <v>19.598777712869563</v>
      </c>
      <c r="BD74" s="63"/>
    </row>
    <row r="75" spans="1:56" x14ac:dyDescent="0.25">
      <c r="H75"/>
      <c r="I75"/>
      <c r="J75"/>
      <c r="K75"/>
      <c r="L75"/>
      <c r="M75"/>
      <c r="N75"/>
      <c r="O75"/>
      <c r="P75"/>
      <c r="Q75"/>
      <c r="R75"/>
      <c r="S75"/>
      <c r="T75"/>
      <c r="AC75" s="63"/>
      <c r="AD75" s="63"/>
      <c r="AE75" s="104"/>
      <c r="AF75" s="104"/>
      <c r="AG75" s="63"/>
      <c r="AH75" s="105"/>
      <c r="AJ75" s="63"/>
      <c r="AK75" s="63"/>
      <c r="AL75" s="104"/>
      <c r="AM75" s="104"/>
      <c r="AN75" s="63"/>
      <c r="AO75" s="105"/>
      <c r="AX75" s="277">
        <v>2031</v>
      </c>
      <c r="AY75" s="276"/>
      <c r="AZ75" s="280">
        <v>1845604.9609375</v>
      </c>
      <c r="BA75" s="280">
        <v>1845604.9609375</v>
      </c>
      <c r="BB75" s="276">
        <v>92432.041086196899</v>
      </c>
      <c r="BC75" s="278">
        <f t="shared" si="13"/>
        <v>19.967155753018513</v>
      </c>
      <c r="BD75" s="63"/>
    </row>
    <row r="76" spans="1:56" x14ac:dyDescent="0.25">
      <c r="H76"/>
      <c r="I76"/>
      <c r="J76"/>
      <c r="K76"/>
      <c r="L76"/>
      <c r="M76"/>
      <c r="N76"/>
      <c r="O76"/>
      <c r="P76"/>
      <c r="Q76"/>
      <c r="R76"/>
      <c r="S76"/>
      <c r="T76"/>
      <c r="AC76" s="63"/>
      <c r="AD76" s="63"/>
      <c r="AE76" s="104"/>
      <c r="AF76" s="104"/>
      <c r="AG76" s="63"/>
      <c r="AH76" s="105"/>
      <c r="AJ76" s="63"/>
      <c r="AK76" s="63"/>
      <c r="AL76" s="104"/>
      <c r="AM76" s="104"/>
      <c r="AN76" s="63"/>
      <c r="AO76" s="105"/>
      <c r="AX76" s="277">
        <v>2032</v>
      </c>
      <c r="AY76" s="276"/>
      <c r="AZ76" s="280">
        <v>1925260.9453125</v>
      </c>
      <c r="BA76" s="280">
        <v>1925260.9453125</v>
      </c>
      <c r="BB76" s="276">
        <v>92519.420124053999</v>
      </c>
      <c r="BC76" s="278">
        <f t="shared" si="13"/>
        <v>20.809262992904923</v>
      </c>
      <c r="BD76" s="63"/>
    </row>
    <row r="77" spans="1:56" x14ac:dyDescent="0.25">
      <c r="H77"/>
      <c r="I77"/>
      <c r="J77"/>
      <c r="K77"/>
      <c r="L77"/>
      <c r="M77"/>
      <c r="N77"/>
      <c r="O77"/>
      <c r="P77"/>
      <c r="Q77"/>
      <c r="R77"/>
      <c r="S77"/>
      <c r="T77"/>
      <c r="AC77" s="63"/>
      <c r="AD77" s="63"/>
      <c r="AE77" s="104"/>
      <c r="AF77" s="104"/>
      <c r="AG77" s="63"/>
      <c r="AH77" s="105"/>
      <c r="AJ77" s="63"/>
      <c r="AK77" s="63"/>
      <c r="AL77" s="104"/>
      <c r="AM77" s="104"/>
      <c r="AN77" s="63"/>
      <c r="AO77" s="105"/>
      <c r="AX77" s="277">
        <v>2033</v>
      </c>
      <c r="AY77" s="276"/>
      <c r="AZ77" s="280">
        <v>1985324.71875</v>
      </c>
      <c r="BA77" s="280">
        <v>1985324.71875</v>
      </c>
      <c r="BB77" s="276">
        <v>91429.631732940703</v>
      </c>
      <c r="BC77" s="278">
        <f t="shared" si="13"/>
        <v>21.714237289602007</v>
      </c>
      <c r="BD77" s="63"/>
    </row>
    <row r="78" spans="1:56" x14ac:dyDescent="0.25">
      <c r="H78"/>
      <c r="I78"/>
      <c r="J78"/>
      <c r="K78"/>
      <c r="L78"/>
      <c r="M78"/>
      <c r="N78"/>
      <c r="O78"/>
      <c r="P78"/>
      <c r="Q78"/>
      <c r="R78"/>
      <c r="S78"/>
      <c r="T78"/>
      <c r="AC78" s="63"/>
      <c r="AD78" s="63"/>
      <c r="AE78" s="104"/>
      <c r="AF78" s="104"/>
      <c r="AG78" s="63"/>
      <c r="AH78" s="105"/>
      <c r="AJ78" s="63"/>
      <c r="AK78" s="63"/>
      <c r="AL78" s="104"/>
      <c r="AM78" s="104"/>
      <c r="AN78" s="63"/>
      <c r="AO78" s="105"/>
      <c r="AX78" s="277">
        <v>2034</v>
      </c>
      <c r="AY78" s="276"/>
      <c r="AZ78" s="280">
        <v>2070407.265625</v>
      </c>
      <c r="BA78" s="280">
        <v>2070407.265625</v>
      </c>
      <c r="BB78" s="276">
        <v>91055.171472549395</v>
      </c>
      <c r="BC78" s="278">
        <f t="shared" si="13"/>
        <v>22.737942635681822</v>
      </c>
      <c r="BD78" s="63"/>
    </row>
    <row r="79" spans="1:56" x14ac:dyDescent="0.25">
      <c r="H79"/>
      <c r="I79"/>
      <c r="J79"/>
      <c r="K79"/>
      <c r="L79"/>
      <c r="M79"/>
      <c r="N79"/>
      <c r="O79"/>
      <c r="P79"/>
      <c r="Q79"/>
      <c r="R79"/>
      <c r="S79"/>
      <c r="T79"/>
      <c r="AC79" s="63"/>
      <c r="AD79" s="63"/>
      <c r="AE79" s="104"/>
      <c r="AF79" s="104"/>
      <c r="AG79" s="63"/>
      <c r="AH79" s="105"/>
      <c r="AJ79" s="63"/>
      <c r="AK79" s="63"/>
      <c r="AL79" s="104"/>
      <c r="AM79" s="104"/>
      <c r="AN79" s="63"/>
      <c r="AO79" s="105"/>
      <c r="AX79" s="277">
        <v>2035</v>
      </c>
      <c r="AY79" s="276"/>
      <c r="AZ79" s="280">
        <v>2153512.375</v>
      </c>
      <c r="BA79" s="280">
        <v>2153512.375</v>
      </c>
      <c r="BB79" s="276">
        <v>90548.727973938003</v>
      </c>
      <c r="BC79" s="278">
        <f t="shared" si="13"/>
        <v>23.782911402353772</v>
      </c>
      <c r="BD79" s="63"/>
    </row>
    <row r="80" spans="1:56" x14ac:dyDescent="0.25">
      <c r="H80"/>
      <c r="I80"/>
      <c r="J80"/>
      <c r="K80"/>
      <c r="L80"/>
      <c r="M80"/>
      <c r="N80"/>
      <c r="O80"/>
      <c r="P80"/>
      <c r="Q80"/>
      <c r="R80"/>
      <c r="S80"/>
      <c r="T80"/>
      <c r="AC80" s="63"/>
      <c r="AD80" s="63"/>
      <c r="AE80" s="104"/>
      <c r="AF80" s="104"/>
      <c r="AG80" s="63"/>
      <c r="AH80" s="105"/>
      <c r="AJ80" s="63"/>
      <c r="AK80" s="63"/>
      <c r="AL80" s="104"/>
      <c r="AM80" s="104"/>
      <c r="AN80" s="63"/>
      <c r="AO80" s="105"/>
      <c r="AX80" s="277">
        <v>2036</v>
      </c>
      <c r="AY80" s="276"/>
      <c r="AZ80" s="280">
        <v>2231836.53125</v>
      </c>
      <c r="BA80" s="280">
        <v>2231836.53125</v>
      </c>
      <c r="BB80" s="276">
        <v>90558.742544174194</v>
      </c>
      <c r="BC80" s="278">
        <f t="shared" si="13"/>
        <v>24.645180228306714</v>
      </c>
      <c r="BD80" s="63"/>
    </row>
    <row r="81" spans="4:56" x14ac:dyDescent="0.25">
      <c r="H81"/>
      <c r="I81"/>
      <c r="J81"/>
      <c r="K81"/>
      <c r="L81"/>
      <c r="M81"/>
      <c r="N81"/>
      <c r="O81"/>
      <c r="P81"/>
      <c r="Q81"/>
      <c r="R81"/>
      <c r="S81"/>
      <c r="T81"/>
      <c r="AC81" s="63"/>
      <c r="AD81" s="63"/>
      <c r="AE81" s="104"/>
      <c r="AF81" s="104"/>
      <c r="AG81" s="63"/>
      <c r="AH81" s="105"/>
      <c r="AJ81" s="63"/>
      <c r="AK81" s="63"/>
      <c r="AL81" s="104"/>
      <c r="AM81" s="104"/>
      <c r="AN81" s="63"/>
      <c r="AO81" s="105"/>
      <c r="AX81" s="277">
        <v>2037</v>
      </c>
      <c r="AY81" s="276"/>
      <c r="AZ81" s="280">
        <v>2312955.5234375</v>
      </c>
      <c r="BA81" s="280">
        <v>2312955.5234375</v>
      </c>
      <c r="BB81" s="276">
        <v>89682.854995727495</v>
      </c>
      <c r="BC81" s="278">
        <f t="shared" si="13"/>
        <v>25.790386842030056</v>
      </c>
      <c r="BD81" s="63"/>
    </row>
    <row r="82" spans="4:56" x14ac:dyDescent="0.25">
      <c r="H82"/>
      <c r="I82"/>
      <c r="J82"/>
      <c r="K82"/>
      <c r="L82"/>
      <c r="M82"/>
      <c r="N82"/>
      <c r="O82"/>
      <c r="P82"/>
      <c r="Q82"/>
      <c r="R82"/>
      <c r="S82"/>
      <c r="T82"/>
      <c r="AC82" s="63"/>
      <c r="AD82" s="63"/>
      <c r="AE82" s="104"/>
      <c r="AF82" s="104"/>
      <c r="AG82" s="63"/>
      <c r="AH82" s="105"/>
      <c r="AJ82" s="63"/>
      <c r="AK82" s="63"/>
      <c r="AL82" s="104"/>
      <c r="AM82" s="104"/>
      <c r="AN82" s="63"/>
      <c r="AO82" s="105"/>
      <c r="AX82" s="277">
        <v>2038</v>
      </c>
      <c r="AY82" s="276"/>
      <c r="AZ82" s="280">
        <v>2419153.8515625</v>
      </c>
      <c r="BA82" s="280">
        <v>2419153.8515625</v>
      </c>
      <c r="BB82" s="276">
        <v>89380.343734741196</v>
      </c>
      <c r="BC82" s="278">
        <f t="shared" si="13"/>
        <v>27.065837414341924</v>
      </c>
      <c r="BD82" s="63"/>
    </row>
    <row r="83" spans="4:56" x14ac:dyDescent="0.25">
      <c r="H83"/>
      <c r="I83"/>
      <c r="J83"/>
      <c r="K83"/>
      <c r="L83"/>
      <c r="M83"/>
      <c r="N83"/>
      <c r="O83"/>
      <c r="P83"/>
      <c r="Q83"/>
      <c r="R83"/>
      <c r="S83"/>
      <c r="T83"/>
      <c r="AC83" s="63"/>
      <c r="AD83" s="63"/>
      <c r="AE83" s="104"/>
      <c r="AF83" s="104"/>
      <c r="AG83" s="63"/>
      <c r="AH83" s="105"/>
      <c r="AJ83" s="63"/>
      <c r="AK83" s="63"/>
      <c r="AL83" s="104"/>
      <c r="AM83" s="104"/>
      <c r="AN83" s="63"/>
      <c r="AO83" s="105"/>
      <c r="AX83" s="277">
        <v>2039</v>
      </c>
      <c r="AY83" s="276"/>
      <c r="AZ83" s="280">
        <v>2537537.1875</v>
      </c>
      <c r="BA83" s="280">
        <v>2537537.1875</v>
      </c>
      <c r="BB83" s="276">
        <v>89163.154483795195</v>
      </c>
      <c r="BC83" s="278">
        <f t="shared" si="13"/>
        <v>28.45948197089842</v>
      </c>
      <c r="BD83" s="63"/>
    </row>
    <row r="84" spans="4:56" x14ac:dyDescent="0.25">
      <c r="H84"/>
      <c r="I84"/>
      <c r="J84"/>
      <c r="K84"/>
      <c r="L84"/>
      <c r="M84"/>
      <c r="N84"/>
      <c r="O84"/>
      <c r="P84"/>
      <c r="Q84"/>
      <c r="R84"/>
      <c r="S84"/>
      <c r="T84"/>
      <c r="AC84" s="63"/>
      <c r="AD84" s="63"/>
      <c r="AE84" s="104"/>
      <c r="AF84" s="104"/>
      <c r="AG84" s="63"/>
      <c r="AH84" s="105"/>
      <c r="AJ84" s="63"/>
      <c r="AK84" s="63"/>
      <c r="AL84" s="104"/>
      <c r="AM84" s="104"/>
      <c r="AN84" s="63"/>
      <c r="AO84" s="105"/>
      <c r="AX84" s="277">
        <v>2040</v>
      </c>
      <c r="AY84" s="276"/>
      <c r="AZ84" s="280">
        <v>2669657.7421875</v>
      </c>
      <c r="BA84" s="280">
        <v>2669657.7421875</v>
      </c>
      <c r="BB84" s="276">
        <v>89079.853752136201</v>
      </c>
      <c r="BC84" s="278">
        <f t="shared" si="13"/>
        <v>29.969264987971307</v>
      </c>
      <c r="BD84" s="63"/>
    </row>
    <row r="85" spans="4:56" x14ac:dyDescent="0.25">
      <c r="H85"/>
      <c r="I85"/>
      <c r="J85"/>
      <c r="K85"/>
      <c r="L85"/>
      <c r="M85"/>
      <c r="N85"/>
      <c r="O85"/>
      <c r="P85"/>
      <c r="Q85"/>
      <c r="R85"/>
      <c r="S85"/>
      <c r="T85"/>
      <c r="AC85" s="63"/>
      <c r="AD85" s="63"/>
      <c r="AE85" s="104"/>
      <c r="AF85" s="104"/>
      <c r="AG85" s="63"/>
      <c r="AH85" s="105"/>
      <c r="AJ85" s="63"/>
      <c r="AK85" s="63"/>
      <c r="AL85" s="104"/>
      <c r="AM85" s="104"/>
      <c r="AN85" s="63"/>
      <c r="AO85" s="105"/>
      <c r="AX85" s="277">
        <v>2041</v>
      </c>
      <c r="AY85" s="276"/>
      <c r="AZ85" s="280">
        <v>2794346.8515625</v>
      </c>
      <c r="BA85" s="280">
        <v>2794346.8515625</v>
      </c>
      <c r="BB85" s="276">
        <v>88353.472425460801</v>
      </c>
      <c r="BC85" s="278">
        <f t="shared" si="13"/>
        <v>31.62690469149296</v>
      </c>
      <c r="BD85" s="63"/>
    </row>
    <row r="86" spans="4:56" x14ac:dyDescent="0.25">
      <c r="H86"/>
      <c r="I86"/>
      <c r="J86"/>
      <c r="K86"/>
      <c r="L86"/>
      <c r="M86"/>
      <c r="N86"/>
      <c r="O86"/>
      <c r="P86"/>
      <c r="Q86"/>
      <c r="R86"/>
      <c r="S86"/>
      <c r="T86"/>
      <c r="AC86" s="63"/>
      <c r="AD86" s="63"/>
      <c r="AE86" s="104"/>
      <c r="AF86" s="104"/>
      <c r="AG86" s="63"/>
      <c r="AH86" s="105"/>
      <c r="AJ86" s="63"/>
      <c r="AK86" s="63"/>
      <c r="AL86" s="104"/>
      <c r="AM86" s="104"/>
      <c r="AN86" s="63"/>
      <c r="AO86" s="105"/>
      <c r="AX86" s="277">
        <v>2042</v>
      </c>
      <c r="AY86" s="276"/>
      <c r="AZ86" s="280">
        <v>2951360.1640625</v>
      </c>
      <c r="BA86" s="280">
        <v>2951360.1640625</v>
      </c>
      <c r="BB86" s="276">
        <v>88297.281941413894</v>
      </c>
      <c r="BC86" s="278">
        <f t="shared" si="13"/>
        <v>33.425266318172241</v>
      </c>
      <c r="BD86" s="63"/>
    </row>
    <row r="87" spans="4:56" x14ac:dyDescent="0.25">
      <c r="D87" s="113"/>
      <c r="H87"/>
      <c r="I87"/>
      <c r="J87"/>
      <c r="K87"/>
      <c r="L87"/>
      <c r="M87"/>
      <c r="N87"/>
      <c r="O87"/>
      <c r="P87"/>
      <c r="Q87"/>
      <c r="R87"/>
      <c r="S87"/>
      <c r="T87"/>
      <c r="AC87" s="63"/>
      <c r="AD87" s="63"/>
      <c r="AE87" s="104"/>
      <c r="AF87" s="104"/>
      <c r="AG87" s="63"/>
      <c r="AH87" s="105"/>
      <c r="AJ87" s="63"/>
      <c r="AK87" s="63"/>
      <c r="AL87" s="104"/>
      <c r="AM87" s="104"/>
      <c r="AN87" s="63"/>
      <c r="AO87" s="105"/>
      <c r="AX87" s="277">
        <v>2043</v>
      </c>
      <c r="AY87" s="276"/>
      <c r="AZ87" s="280">
        <v>3074950.4765625</v>
      </c>
      <c r="BA87" s="280">
        <v>3074950.4765625</v>
      </c>
      <c r="BB87" s="276">
        <v>87625.075181961103</v>
      </c>
      <c r="BC87" s="278">
        <f t="shared" si="13"/>
        <v>35.09212939534828</v>
      </c>
      <c r="BD87" s="63"/>
    </row>
    <row r="88" spans="4:56" x14ac:dyDescent="0.25">
      <c r="H88"/>
      <c r="I88"/>
      <c r="J88"/>
      <c r="K88"/>
      <c r="L88"/>
      <c r="M88"/>
      <c r="N88"/>
      <c r="O88"/>
      <c r="P88"/>
      <c r="Q88"/>
      <c r="R88"/>
      <c r="S88"/>
      <c r="T88"/>
      <c r="AC88" s="63"/>
      <c r="AD88" s="63"/>
      <c r="AE88" s="104"/>
      <c r="AF88" s="104"/>
      <c r="AG88" s="63"/>
      <c r="AH88" s="105"/>
      <c r="AJ88" s="63"/>
      <c r="AK88" s="63"/>
      <c r="AL88" s="104"/>
      <c r="AM88" s="104"/>
      <c r="AN88" s="63"/>
      <c r="AO88" s="105"/>
      <c r="AX88" s="277">
        <v>2044</v>
      </c>
      <c r="AY88" s="276"/>
      <c r="AZ88" s="280">
        <v>3220943.375</v>
      </c>
      <c r="BA88" s="280">
        <v>3220943.375</v>
      </c>
      <c r="BB88" s="276">
        <v>87476.6690444946</v>
      </c>
      <c r="BC88" s="278">
        <f t="shared" si="13"/>
        <v>36.820599254432999</v>
      </c>
      <c r="BD88" s="63"/>
    </row>
    <row r="89" spans="4:56" x14ac:dyDescent="0.25">
      <c r="H89"/>
      <c r="I89"/>
      <c r="J89"/>
      <c r="K89"/>
      <c r="L89"/>
      <c r="M89"/>
      <c r="N89"/>
      <c r="O89"/>
      <c r="P89"/>
      <c r="Q89"/>
      <c r="R89"/>
      <c r="S89"/>
      <c r="T89"/>
      <c r="AC89" s="63"/>
      <c r="AD89" s="63"/>
      <c r="AE89" s="104"/>
      <c r="AF89" s="104"/>
      <c r="AG89" s="63"/>
      <c r="AH89" s="105"/>
      <c r="AJ89" s="63"/>
      <c r="AK89" s="63"/>
      <c r="AL89" s="104"/>
      <c r="AM89" s="104"/>
      <c r="AN89" s="63"/>
      <c r="AO89" s="105"/>
      <c r="AX89" s="277">
        <v>2045</v>
      </c>
      <c r="AY89" s="276"/>
      <c r="AZ89" s="280">
        <v>3364972.5390625</v>
      </c>
      <c r="BA89" s="280">
        <v>3364972.5390625</v>
      </c>
      <c r="BB89" s="276">
        <v>86905.140869140596</v>
      </c>
      <c r="BC89" s="278">
        <f t="shared" si="13"/>
        <v>38.72006311029844</v>
      </c>
      <c r="BD89" s="63"/>
    </row>
    <row r="90" spans="4:56" x14ac:dyDescent="0.25">
      <c r="H90"/>
      <c r="I90"/>
      <c r="J90"/>
      <c r="K90"/>
      <c r="L90"/>
      <c r="M90"/>
      <c r="N90"/>
      <c r="O90"/>
      <c r="P90"/>
      <c r="Q90"/>
      <c r="R90"/>
      <c r="S90"/>
      <c r="T90"/>
      <c r="AC90" s="63"/>
      <c r="AD90" s="63"/>
      <c r="AE90" s="104"/>
      <c r="AF90" s="104"/>
      <c r="AG90" s="63"/>
      <c r="AH90" s="105"/>
      <c r="AJ90" s="63"/>
      <c r="AK90" s="63"/>
      <c r="AL90" s="104"/>
      <c r="AM90" s="104"/>
      <c r="AN90" s="63"/>
      <c r="AO90" s="105"/>
      <c r="AX90" s="277">
        <v>2046</v>
      </c>
      <c r="AY90" s="276"/>
      <c r="AZ90" s="280">
        <v>3545549.4375</v>
      </c>
      <c r="BA90" s="280">
        <v>3545549.4375</v>
      </c>
      <c r="BB90" s="276">
        <v>86769.523962020903</v>
      </c>
      <c r="BC90" s="278">
        <f t="shared" si="13"/>
        <v>40.86169055222534</v>
      </c>
      <c r="BD90" s="63"/>
    </row>
    <row r="91" spans="4:56" x14ac:dyDescent="0.25">
      <c r="H91"/>
      <c r="I91"/>
      <c r="J91"/>
      <c r="K91"/>
      <c r="L91"/>
      <c r="M91"/>
      <c r="N91"/>
      <c r="O91"/>
      <c r="P91"/>
      <c r="Q91"/>
      <c r="R91"/>
      <c r="S91"/>
      <c r="T91"/>
      <c r="AC91" s="63"/>
      <c r="AD91" s="63"/>
      <c r="AE91" s="104"/>
      <c r="AF91" s="104"/>
      <c r="AG91" s="63"/>
      <c r="AH91" s="105"/>
      <c r="AJ91" s="63"/>
      <c r="AK91" s="63"/>
      <c r="AL91" s="104"/>
      <c r="AM91" s="104"/>
      <c r="AN91" s="63"/>
      <c r="AO91" s="105"/>
      <c r="AX91" s="277">
        <v>2047</v>
      </c>
      <c r="AY91" s="276"/>
      <c r="AZ91" s="280">
        <v>3750682.125</v>
      </c>
      <c r="BA91" s="280">
        <v>3750682.125</v>
      </c>
      <c r="BB91" s="276">
        <v>86589.044811248794</v>
      </c>
      <c r="BC91" s="278">
        <f t="shared" si="13"/>
        <v>43.315896753173888</v>
      </c>
      <c r="BD91" s="63"/>
    </row>
    <row r="92" spans="4:56" x14ac:dyDescent="0.25">
      <c r="H92"/>
      <c r="I92"/>
      <c r="J92"/>
      <c r="K92"/>
      <c r="L92"/>
      <c r="M92"/>
      <c r="N92"/>
      <c r="O92"/>
      <c r="P92"/>
      <c r="Q92"/>
      <c r="R92"/>
      <c r="S92"/>
      <c r="T92"/>
      <c r="AC92" s="63"/>
      <c r="AD92" s="63"/>
      <c r="AE92" s="104"/>
      <c r="AF92" s="104"/>
      <c r="AG92" s="63"/>
      <c r="AH92" s="105"/>
      <c r="AJ92" s="63"/>
      <c r="AK92" s="63"/>
      <c r="AL92" s="104"/>
      <c r="AM92" s="104"/>
      <c r="AN92" s="63"/>
      <c r="AO92" s="105"/>
      <c r="AX92" s="277">
        <v>2048</v>
      </c>
      <c r="AY92" s="276"/>
      <c r="AZ92" s="280">
        <v>3946087.0625</v>
      </c>
      <c r="BA92" s="280">
        <v>3946087.0625</v>
      </c>
      <c r="BB92" s="276">
        <v>86486.218423843398</v>
      </c>
      <c r="BC92" s="278">
        <f t="shared" si="13"/>
        <v>45.626773079167286</v>
      </c>
      <c r="BD92" s="63"/>
    </row>
    <row r="93" spans="4:56" x14ac:dyDescent="0.25">
      <c r="H93"/>
      <c r="I93"/>
      <c r="J93"/>
      <c r="K93"/>
      <c r="L93"/>
      <c r="M93"/>
      <c r="N93"/>
      <c r="O93"/>
      <c r="P93"/>
      <c r="Q93"/>
      <c r="R93"/>
      <c r="S93"/>
      <c r="T93"/>
      <c r="AC93" s="63"/>
      <c r="AD93" s="63"/>
      <c r="AE93" s="104"/>
      <c r="AF93" s="104"/>
      <c r="AG93" s="63"/>
      <c r="AH93" s="105"/>
      <c r="AJ93" s="63"/>
      <c r="AK93" s="63"/>
      <c r="AL93" s="104"/>
      <c r="AM93" s="104"/>
      <c r="AN93" s="63"/>
      <c r="AO93" s="105"/>
      <c r="AX93" s="277">
        <v>2049</v>
      </c>
      <c r="AY93" s="276"/>
      <c r="AZ93" s="280">
        <v>4127752.671875</v>
      </c>
      <c r="BA93" s="280">
        <v>4127752.671875</v>
      </c>
      <c r="BB93" s="276">
        <v>85926.651624679595</v>
      </c>
      <c r="BC93" s="278">
        <f t="shared" si="13"/>
        <v>48.038095210606805</v>
      </c>
      <c r="BD93" s="63"/>
    </row>
    <row r="94" spans="4:56" x14ac:dyDescent="0.25">
      <c r="H94"/>
      <c r="I94"/>
      <c r="J94"/>
      <c r="K94"/>
      <c r="L94"/>
      <c r="M94"/>
      <c r="N94"/>
      <c r="O94"/>
      <c r="P94"/>
      <c r="Q94"/>
      <c r="R94"/>
      <c r="S94"/>
      <c r="T94"/>
      <c r="AC94" s="63"/>
      <c r="AD94" s="63"/>
      <c r="AE94" s="104"/>
      <c r="AF94" s="104"/>
      <c r="AG94" s="63"/>
      <c r="AH94" s="105"/>
      <c r="AJ94" s="63"/>
      <c r="AK94" s="63"/>
      <c r="AL94" s="104"/>
      <c r="AM94" s="104"/>
      <c r="AN94" s="63"/>
      <c r="AO94" s="105"/>
      <c r="AX94" s="277">
        <v>2050</v>
      </c>
      <c r="AY94" s="276"/>
      <c r="AZ94" s="280">
        <v>4146408.609375</v>
      </c>
      <c r="BA94" s="280">
        <v>4146408.609375</v>
      </c>
      <c r="BB94" s="276">
        <v>85532.485076904297</v>
      </c>
      <c r="BC94" s="278">
        <f t="shared" si="13"/>
        <v>48.477588434930482</v>
      </c>
      <c r="BD94" s="63"/>
    </row>
    <row r="95" spans="4:56" x14ac:dyDescent="0.25">
      <c r="H95"/>
      <c r="I95"/>
      <c r="J95"/>
      <c r="K95"/>
      <c r="L95"/>
      <c r="M95"/>
      <c r="N95"/>
      <c r="O95"/>
      <c r="P95"/>
      <c r="Q95"/>
      <c r="R95"/>
      <c r="S95"/>
      <c r="T95"/>
      <c r="AC95" s="63"/>
      <c r="AD95" s="63"/>
      <c r="AE95" s="104"/>
      <c r="AF95" s="104"/>
      <c r="AG95" s="63"/>
      <c r="AH95" s="105"/>
      <c r="AJ95" s="63"/>
      <c r="AK95" s="63"/>
      <c r="AL95" s="104"/>
      <c r="AM95" s="104"/>
      <c r="AN95" s="63"/>
      <c r="AO95" s="105"/>
      <c r="AX95" s="282"/>
      <c r="AY95"/>
      <c r="AZ95"/>
      <c r="BA95"/>
      <c r="BB95"/>
      <c r="BC95"/>
      <c r="BD95" s="63"/>
    </row>
    <row r="96" spans="4:56" x14ac:dyDescent="0.25">
      <c r="H96"/>
      <c r="I96"/>
      <c r="J96"/>
      <c r="K96"/>
      <c r="L96"/>
      <c r="M96"/>
      <c r="N96"/>
      <c r="O96"/>
      <c r="P96"/>
      <c r="Q96"/>
      <c r="R96"/>
      <c r="S96"/>
      <c r="T96"/>
      <c r="AC96" s="63"/>
      <c r="AD96" s="63"/>
      <c r="AE96" s="104"/>
      <c r="AF96" s="104"/>
      <c r="AG96" s="63"/>
      <c r="AH96" s="105"/>
      <c r="AJ96" s="63"/>
      <c r="AK96" s="63"/>
      <c r="AL96" s="104"/>
      <c r="AM96" s="104"/>
      <c r="AN96" s="63"/>
      <c r="AO96" s="105"/>
      <c r="AX96" s="282"/>
      <c r="AY96"/>
      <c r="AZ96"/>
      <c r="BA96" s="58">
        <f>NPV(0.068,BA68:BA94)/1000000</f>
        <v>26.418519242480961</v>
      </c>
      <c r="BB96" s="59" t="s">
        <v>174</v>
      </c>
      <c r="BC96"/>
      <c r="BD96" s="63"/>
    </row>
    <row r="97" spans="8:56" x14ac:dyDescent="0.25">
      <c r="H97"/>
      <c r="I97"/>
      <c r="J97"/>
      <c r="K97"/>
      <c r="L97"/>
      <c r="M97"/>
      <c r="N97"/>
      <c r="O97"/>
      <c r="P97"/>
      <c r="Q97"/>
      <c r="R97"/>
      <c r="S97"/>
      <c r="T97"/>
      <c r="AC97" s="63"/>
      <c r="AD97" s="63"/>
      <c r="AE97" s="104"/>
      <c r="AF97" s="104"/>
      <c r="AG97" s="63"/>
      <c r="AH97" s="105"/>
      <c r="AJ97" s="63"/>
      <c r="AK97" s="63"/>
      <c r="AL97" s="104"/>
      <c r="AM97" s="104"/>
      <c r="AN97" s="63"/>
      <c r="AO97" s="105"/>
      <c r="AX97" s="282"/>
      <c r="AY97"/>
      <c r="AZ97" s="283" t="s">
        <v>315</v>
      </c>
      <c r="BA97" s="284" t="e">
        <f>BA96-#REF!</f>
        <v>#REF!</v>
      </c>
      <c r="BB97" s="285" t="s">
        <v>174</v>
      </c>
      <c r="BC97"/>
      <c r="BD97" s="63"/>
    </row>
    <row r="98" spans="8:56" x14ac:dyDescent="0.25">
      <c r="H98"/>
      <c r="I98"/>
      <c r="J98"/>
      <c r="K98"/>
      <c r="L98"/>
      <c r="M98"/>
      <c r="N98"/>
      <c r="O98"/>
      <c r="P98"/>
      <c r="Q98"/>
      <c r="R98"/>
      <c r="S98"/>
      <c r="T98"/>
      <c r="AC98" s="63"/>
      <c r="AD98" s="63"/>
      <c r="AE98" s="104"/>
      <c r="AF98" s="104"/>
      <c r="AG98" s="63"/>
      <c r="AH98" s="105"/>
      <c r="AJ98" s="63"/>
      <c r="AK98" s="63"/>
      <c r="AL98" s="63"/>
      <c r="AM98" s="63"/>
      <c r="AN98" s="63"/>
      <c r="AO98" s="63"/>
      <c r="AX98" s="84"/>
      <c r="BD98" s="63"/>
    </row>
    <row r="99" spans="8:56" ht="18.75" x14ac:dyDescent="0.3">
      <c r="H99"/>
      <c r="I99"/>
      <c r="J99"/>
      <c r="K99"/>
      <c r="L99"/>
      <c r="M99"/>
      <c r="N99"/>
      <c r="O99"/>
      <c r="P99"/>
      <c r="Q99"/>
      <c r="R99"/>
      <c r="S99"/>
      <c r="T99"/>
      <c r="AC99" s="63"/>
      <c r="AD99" s="63"/>
      <c r="AE99" s="63"/>
      <c r="AF99" s="63"/>
      <c r="AG99" s="63"/>
      <c r="AH99" s="63"/>
      <c r="AJ99" s="63"/>
      <c r="AK99" s="63"/>
      <c r="AL99" s="63"/>
      <c r="AM99" s="67"/>
      <c r="AN99" s="68"/>
      <c r="AO99" s="63"/>
      <c r="AX99" s="281" t="s">
        <v>316</v>
      </c>
      <c r="AY99"/>
      <c r="AZ99"/>
      <c r="BA99"/>
      <c r="BB99"/>
      <c r="BD99" s="63"/>
    </row>
    <row r="100" spans="8:56" ht="45" x14ac:dyDescent="0.25">
      <c r="H100"/>
      <c r="I100"/>
      <c r="J100"/>
      <c r="K100"/>
      <c r="L100"/>
      <c r="M100"/>
      <c r="N100"/>
      <c r="O100"/>
      <c r="P100"/>
      <c r="Q100"/>
      <c r="R100"/>
      <c r="S100"/>
      <c r="T100"/>
      <c r="AC100" s="63"/>
      <c r="AD100" s="63"/>
      <c r="AE100" s="63"/>
      <c r="AF100" s="67"/>
      <c r="AG100" s="68"/>
      <c r="AH100" s="63"/>
      <c r="AJ100" s="63"/>
      <c r="AK100" s="63"/>
      <c r="AL100" s="69"/>
      <c r="AM100" s="70"/>
      <c r="AN100" s="71"/>
      <c r="AO100" s="63"/>
      <c r="AX100" s="273" t="s">
        <v>166</v>
      </c>
      <c r="AY100" s="273" t="s">
        <v>167</v>
      </c>
      <c r="AZ100" s="273" t="s">
        <v>168</v>
      </c>
      <c r="BA100" s="273" t="s">
        <v>169</v>
      </c>
      <c r="BB100" s="273" t="s">
        <v>170</v>
      </c>
      <c r="BD100" s="63"/>
    </row>
    <row r="101" spans="8:56" x14ac:dyDescent="0.25">
      <c r="H101"/>
      <c r="I101"/>
      <c r="J101"/>
      <c r="K101"/>
      <c r="L101"/>
      <c r="M101"/>
      <c r="N101"/>
      <c r="O101"/>
      <c r="P101"/>
      <c r="Q101"/>
      <c r="R101"/>
      <c r="S101"/>
      <c r="T101"/>
      <c r="AJ101" s="63"/>
      <c r="AK101" s="63"/>
      <c r="AL101" s="63"/>
      <c r="AM101" s="63"/>
      <c r="AN101" s="63"/>
      <c r="AO101" s="63"/>
      <c r="AX101" s="277"/>
      <c r="AY101" s="276"/>
      <c r="AZ101" s="276"/>
      <c r="BA101" s="276"/>
      <c r="BB101" s="276"/>
    </row>
    <row r="102" spans="8:56" x14ac:dyDescent="0.25">
      <c r="H102"/>
      <c r="I102"/>
      <c r="J102"/>
      <c r="K102"/>
      <c r="L102"/>
      <c r="M102"/>
      <c r="N102"/>
      <c r="O102"/>
      <c r="P102"/>
      <c r="Q102"/>
      <c r="R102"/>
      <c r="S102"/>
      <c r="T102"/>
      <c r="AJ102" s="63"/>
      <c r="AK102" s="63"/>
      <c r="AL102" s="63"/>
      <c r="AM102" s="63"/>
      <c r="AN102" s="63"/>
      <c r="AO102" s="63"/>
      <c r="AX102" s="277">
        <v>2024</v>
      </c>
      <c r="AY102" s="276"/>
      <c r="AZ102" s="278">
        <v>1565277.28125</v>
      </c>
      <c r="BA102" s="278">
        <v>1627160.7109375</v>
      </c>
      <c r="BB102" s="276">
        <v>93444.091875076294</v>
      </c>
    </row>
    <row r="103" spans="8:56" ht="18.75" x14ac:dyDescent="0.3">
      <c r="H103"/>
      <c r="I103"/>
      <c r="J103"/>
      <c r="K103"/>
      <c r="L103"/>
      <c r="M103"/>
      <c r="N103"/>
      <c r="O103"/>
      <c r="P103"/>
      <c r="Q103"/>
      <c r="R103"/>
      <c r="S103"/>
      <c r="T103"/>
      <c r="AJ103" s="61"/>
      <c r="AK103" s="63"/>
      <c r="AL103" s="63"/>
      <c r="AM103" s="63"/>
      <c r="AN103" s="63"/>
      <c r="AO103" s="63"/>
      <c r="AX103" s="277">
        <v>2025</v>
      </c>
      <c r="AY103" s="276"/>
      <c r="AZ103" s="278">
        <v>1475444.078125</v>
      </c>
      <c r="BA103" s="278">
        <v>1543168.25</v>
      </c>
      <c r="BB103" s="276">
        <v>92404.440229415894</v>
      </c>
    </row>
    <row r="104" spans="8:56" x14ac:dyDescent="0.25">
      <c r="H104"/>
      <c r="I104"/>
      <c r="J104"/>
      <c r="K104"/>
      <c r="L104"/>
      <c r="M104"/>
      <c r="N104"/>
      <c r="O104"/>
      <c r="P104"/>
      <c r="Q104"/>
      <c r="R104"/>
      <c r="S104"/>
      <c r="T104"/>
      <c r="AJ104" s="101"/>
      <c r="AK104" s="101"/>
      <c r="AL104" s="101"/>
      <c r="AM104" s="101"/>
      <c r="AN104" s="101"/>
      <c r="AO104" s="63"/>
      <c r="AX104" s="277">
        <v>2026</v>
      </c>
      <c r="AY104" s="276"/>
      <c r="AZ104" s="278">
        <v>1539729.4609375</v>
      </c>
      <c r="BA104" s="278">
        <v>1612940.83203125</v>
      </c>
      <c r="BB104" s="276">
        <v>92193.012613296494</v>
      </c>
    </row>
    <row r="105" spans="8:56" x14ac:dyDescent="0.25">
      <c r="H105"/>
      <c r="I105"/>
      <c r="J105"/>
      <c r="K105"/>
      <c r="L105"/>
      <c r="M105"/>
      <c r="N105"/>
      <c r="O105"/>
      <c r="P105"/>
      <c r="Q105"/>
      <c r="R105"/>
      <c r="S105"/>
      <c r="T105"/>
      <c r="AJ105" s="63"/>
      <c r="AK105" s="63"/>
      <c r="AL105" s="63"/>
      <c r="AM105" s="63"/>
      <c r="AN105" s="63"/>
      <c r="AO105" s="63"/>
      <c r="AX105" s="277">
        <v>2027</v>
      </c>
      <c r="AY105" s="276"/>
      <c r="AZ105" s="278">
        <v>1587293.0078125</v>
      </c>
      <c r="BA105" s="278">
        <v>1662797.21875</v>
      </c>
      <c r="BB105" s="276">
        <v>90773.239387512207</v>
      </c>
    </row>
    <row r="106" spans="8:56" x14ac:dyDescent="0.25">
      <c r="H106"/>
      <c r="I106"/>
      <c r="J106"/>
      <c r="K106"/>
      <c r="L106"/>
      <c r="M106"/>
      <c r="N106"/>
      <c r="O106"/>
      <c r="P106"/>
      <c r="Q106"/>
      <c r="R106"/>
      <c r="S106"/>
      <c r="T106"/>
      <c r="AJ106" s="63"/>
      <c r="AK106" s="63"/>
      <c r="AL106" s="105"/>
      <c r="AM106" s="105"/>
      <c r="AN106" s="63"/>
      <c r="AO106" s="63"/>
      <c r="AX106" s="277">
        <v>2028</v>
      </c>
      <c r="AY106" s="276"/>
      <c r="AZ106" s="278">
        <v>1616671.4140625</v>
      </c>
      <c r="BA106" s="278">
        <v>1697065.1640625</v>
      </c>
      <c r="BB106" s="276">
        <v>89770.089527130098</v>
      </c>
    </row>
    <row r="107" spans="8:56" x14ac:dyDescent="0.25">
      <c r="H107"/>
      <c r="I107"/>
      <c r="J107"/>
      <c r="K107"/>
      <c r="L107"/>
      <c r="M107"/>
      <c r="N107"/>
      <c r="O107"/>
      <c r="P107"/>
      <c r="Q107"/>
      <c r="R107"/>
      <c r="S107"/>
      <c r="T107"/>
      <c r="AJ107" s="63"/>
      <c r="AK107" s="63"/>
      <c r="AL107" s="105"/>
      <c r="AM107" s="105"/>
      <c r="AN107" s="63"/>
      <c r="AO107" s="63"/>
      <c r="AX107" s="277">
        <v>2029</v>
      </c>
      <c r="AY107" s="276"/>
      <c r="AZ107" s="278">
        <v>1641781.8359375</v>
      </c>
      <c r="BA107" s="278">
        <v>1722426.921875</v>
      </c>
      <c r="BB107" s="276">
        <v>88151.5019817352</v>
      </c>
    </row>
    <row r="108" spans="8:56" x14ac:dyDescent="0.25">
      <c r="H108"/>
      <c r="I108"/>
      <c r="J108"/>
      <c r="K108"/>
      <c r="L108"/>
      <c r="M108"/>
      <c r="N108"/>
      <c r="O108"/>
      <c r="P108"/>
      <c r="Q108"/>
      <c r="R108"/>
      <c r="S108"/>
      <c r="T108"/>
      <c r="AJ108" s="63"/>
      <c r="AK108" s="63"/>
      <c r="AL108" s="105"/>
      <c r="AM108" s="105"/>
      <c r="AN108" s="63"/>
      <c r="AO108" s="63"/>
      <c r="AX108" s="277">
        <v>2030</v>
      </c>
      <c r="AY108" s="276"/>
      <c r="AZ108" s="278">
        <v>1704075.8125</v>
      </c>
      <c r="BA108" s="278">
        <v>1788910.1171875</v>
      </c>
      <c r="BB108" s="276">
        <v>86942.738636016802</v>
      </c>
    </row>
    <row r="109" spans="8:56" x14ac:dyDescent="0.25">
      <c r="H109"/>
      <c r="I109"/>
      <c r="J109"/>
      <c r="K109"/>
      <c r="L109"/>
      <c r="M109"/>
      <c r="N109"/>
      <c r="O109"/>
      <c r="P109"/>
      <c r="Q109"/>
      <c r="R109"/>
      <c r="S109"/>
      <c r="T109"/>
      <c r="AJ109" s="63"/>
      <c r="AK109" s="63"/>
      <c r="AL109" s="105"/>
      <c r="AM109" s="105"/>
      <c r="AN109" s="63"/>
      <c r="AO109" s="63"/>
      <c r="AX109" s="277">
        <v>2031</v>
      </c>
      <c r="AY109" s="276"/>
      <c r="AZ109" s="278">
        <v>1721835.0546875</v>
      </c>
      <c r="BA109" s="278">
        <v>1808210.9765625</v>
      </c>
      <c r="BB109" s="276">
        <v>85984.194714546204</v>
      </c>
    </row>
    <row r="110" spans="8:56" x14ac:dyDescent="0.25">
      <c r="H110"/>
      <c r="I110"/>
      <c r="J110"/>
      <c r="K110"/>
      <c r="L110"/>
      <c r="M110"/>
      <c r="N110"/>
      <c r="O110"/>
      <c r="P110"/>
      <c r="Q110"/>
      <c r="R110"/>
      <c r="S110"/>
      <c r="T110"/>
      <c r="AJ110" s="63"/>
      <c r="AK110" s="63"/>
      <c r="AL110" s="105"/>
      <c r="AM110" s="105"/>
      <c r="AN110" s="63"/>
      <c r="AO110" s="63"/>
      <c r="AX110" s="277">
        <v>2032</v>
      </c>
      <c r="AY110" s="276"/>
      <c r="AZ110" s="278">
        <v>1771900.71875</v>
      </c>
      <c r="BA110" s="278">
        <v>1859871.8984375</v>
      </c>
      <c r="BB110" s="276">
        <v>84845.5645523071</v>
      </c>
    </row>
    <row r="111" spans="8:56" x14ac:dyDescent="0.25">
      <c r="H111"/>
      <c r="I111"/>
      <c r="J111"/>
      <c r="K111"/>
      <c r="L111"/>
      <c r="M111"/>
      <c r="N111"/>
      <c r="O111"/>
      <c r="P111"/>
      <c r="Q111"/>
      <c r="R111"/>
      <c r="S111"/>
      <c r="T111"/>
      <c r="AJ111" s="63"/>
      <c r="AK111" s="63"/>
      <c r="AL111" s="105"/>
      <c r="AM111" s="105"/>
      <c r="AN111" s="63"/>
      <c r="AO111" s="63"/>
      <c r="AX111" s="277">
        <v>2033</v>
      </c>
      <c r="AY111" s="276"/>
      <c r="AZ111" s="278">
        <v>1766695.8359375</v>
      </c>
      <c r="BA111" s="278">
        <v>1846086.6015625</v>
      </c>
      <c r="BB111" s="276">
        <v>82472.442449569702</v>
      </c>
    </row>
    <row r="112" spans="8:56" x14ac:dyDescent="0.25">
      <c r="H112"/>
      <c r="I112"/>
      <c r="J112"/>
      <c r="K112"/>
      <c r="L112"/>
      <c r="M112"/>
      <c r="N112"/>
      <c r="O112"/>
      <c r="P112"/>
      <c r="Q112"/>
      <c r="R112"/>
      <c r="S112"/>
      <c r="T112"/>
      <c r="AJ112" s="63"/>
      <c r="AK112" s="63"/>
      <c r="AL112" s="105"/>
      <c r="AM112" s="105"/>
      <c r="AN112" s="63"/>
      <c r="AO112" s="63"/>
      <c r="AX112" s="277">
        <v>2034</v>
      </c>
      <c r="AY112" s="276"/>
      <c r="AZ112" s="278">
        <v>1849284.2421875</v>
      </c>
      <c r="BA112" s="278">
        <v>1876888.3359375</v>
      </c>
      <c r="BB112" s="276">
        <v>81343.913043975801</v>
      </c>
    </row>
    <row r="113" spans="8:54" x14ac:dyDescent="0.25">
      <c r="H113"/>
      <c r="I113"/>
      <c r="J113"/>
      <c r="K113"/>
      <c r="L113"/>
      <c r="M113"/>
      <c r="N113"/>
      <c r="O113"/>
      <c r="P113"/>
      <c r="Q113"/>
      <c r="R113"/>
      <c r="S113"/>
      <c r="T113"/>
      <c r="AJ113" s="63"/>
      <c r="AK113" s="63"/>
      <c r="AL113" s="105"/>
      <c r="AM113" s="105"/>
      <c r="AN113" s="63"/>
      <c r="AO113" s="63"/>
      <c r="AX113" s="277">
        <v>2035</v>
      </c>
      <c r="AY113" s="276"/>
      <c r="AZ113" s="278">
        <v>1910706.4140625</v>
      </c>
      <c r="BA113" s="278">
        <v>1936269.28125</v>
      </c>
      <c r="BB113" s="276">
        <v>80346.394536018401</v>
      </c>
    </row>
    <row r="114" spans="8:54" x14ac:dyDescent="0.25">
      <c r="H114"/>
      <c r="I114"/>
      <c r="J114"/>
      <c r="K114"/>
      <c r="L114"/>
      <c r="M114"/>
      <c r="N114"/>
      <c r="O114"/>
      <c r="P114"/>
      <c r="Q114"/>
      <c r="R114"/>
      <c r="S114"/>
      <c r="T114"/>
      <c r="AJ114" s="63"/>
      <c r="AK114" s="63"/>
      <c r="AL114" s="105"/>
      <c r="AM114" s="105"/>
      <c r="AN114" s="63"/>
      <c r="AO114" s="63"/>
      <c r="AX114" s="277">
        <v>2036</v>
      </c>
      <c r="AY114" s="276"/>
      <c r="AZ114" s="278">
        <v>1963762.0546875</v>
      </c>
      <c r="BA114" s="278">
        <v>1993424.7890625</v>
      </c>
      <c r="BB114" s="276">
        <v>79866.961930275007</v>
      </c>
    </row>
    <row r="115" spans="8:54" x14ac:dyDescent="0.25">
      <c r="H115"/>
      <c r="I115"/>
      <c r="J115"/>
      <c r="K115"/>
      <c r="L115"/>
      <c r="M115"/>
      <c r="N115"/>
      <c r="O115"/>
      <c r="P115"/>
      <c r="Q115"/>
      <c r="R115"/>
      <c r="S115"/>
      <c r="T115"/>
      <c r="AJ115" s="63"/>
      <c r="AK115" s="63"/>
      <c r="AL115" s="105"/>
      <c r="AM115" s="105"/>
      <c r="AN115" s="63"/>
      <c r="AO115" s="63"/>
      <c r="AX115" s="277">
        <v>2037</v>
      </c>
      <c r="AY115" s="276"/>
      <c r="AZ115" s="278">
        <v>2022744.5234375</v>
      </c>
      <c r="BA115" s="278">
        <v>2045217.40625</v>
      </c>
      <c r="BB115" s="276">
        <v>78518.642666816697</v>
      </c>
    </row>
    <row r="116" spans="8:54" x14ac:dyDescent="0.25">
      <c r="H116"/>
      <c r="I116"/>
      <c r="J116"/>
      <c r="K116"/>
      <c r="L116"/>
      <c r="M116"/>
      <c r="N116"/>
      <c r="O116"/>
      <c r="P116"/>
      <c r="Q116"/>
      <c r="R116"/>
      <c r="S116"/>
      <c r="T116"/>
      <c r="AJ116" s="63"/>
      <c r="AK116" s="63"/>
      <c r="AL116" s="105"/>
      <c r="AM116" s="105"/>
      <c r="AN116" s="63"/>
      <c r="AO116" s="63"/>
      <c r="AX116" s="277">
        <v>2038</v>
      </c>
      <c r="AY116" s="276"/>
      <c r="AZ116" s="278">
        <v>2097588.3984375</v>
      </c>
      <c r="BA116" s="278">
        <v>2123810.046875</v>
      </c>
      <c r="BB116" s="276">
        <v>77771.809776306196</v>
      </c>
    </row>
    <row r="117" spans="8:54" x14ac:dyDescent="0.25">
      <c r="H117"/>
      <c r="I117"/>
      <c r="J117"/>
      <c r="K117"/>
      <c r="L117"/>
      <c r="M117"/>
      <c r="N117"/>
      <c r="O117"/>
      <c r="P117"/>
      <c r="Q117"/>
      <c r="R117"/>
      <c r="S117"/>
      <c r="T117"/>
      <c r="AJ117" s="63"/>
      <c r="AK117" s="63"/>
      <c r="AL117" s="105"/>
      <c r="AM117" s="105"/>
      <c r="AN117" s="63"/>
      <c r="AO117" s="63"/>
      <c r="AX117" s="277">
        <v>2039</v>
      </c>
      <c r="AY117" s="276"/>
      <c r="AZ117" s="278">
        <v>2185459.8515625</v>
      </c>
      <c r="BA117" s="278">
        <v>2211949.0234375</v>
      </c>
      <c r="BB117" s="276">
        <v>77095.414409637495</v>
      </c>
    </row>
    <row r="118" spans="8:54" x14ac:dyDescent="0.25">
      <c r="H118"/>
      <c r="I118"/>
      <c r="J118"/>
      <c r="K118"/>
      <c r="L118"/>
      <c r="M118"/>
      <c r="N118"/>
      <c r="O118"/>
      <c r="P118"/>
      <c r="Q118"/>
      <c r="R118"/>
      <c r="S118"/>
      <c r="T118"/>
      <c r="AJ118" s="63"/>
      <c r="AK118" s="63"/>
      <c r="AL118" s="105"/>
      <c r="AM118" s="105"/>
      <c r="AN118" s="63"/>
      <c r="AO118" s="63"/>
      <c r="AX118" s="277">
        <v>2040</v>
      </c>
      <c r="AY118" s="276"/>
      <c r="AZ118" s="278">
        <v>2284247.7421875</v>
      </c>
      <c r="BA118" s="278">
        <v>2310024.1875</v>
      </c>
      <c r="BB118" s="276">
        <v>76552.095366477995</v>
      </c>
    </row>
    <row r="119" spans="8:54" x14ac:dyDescent="0.25">
      <c r="H119"/>
      <c r="I119"/>
      <c r="J119"/>
      <c r="K119"/>
      <c r="L119"/>
      <c r="M119"/>
      <c r="N119"/>
      <c r="O119"/>
      <c r="P119"/>
      <c r="Q119"/>
      <c r="R119"/>
      <c r="S119"/>
      <c r="T119"/>
      <c r="AJ119" s="63"/>
      <c r="AK119" s="63"/>
      <c r="AL119" s="105"/>
      <c r="AM119" s="105"/>
      <c r="AN119" s="63"/>
      <c r="AO119" s="63"/>
      <c r="AX119" s="277">
        <v>2041</v>
      </c>
      <c r="AY119" s="276"/>
      <c r="AZ119" s="278">
        <v>2373031.5546875</v>
      </c>
      <c r="BA119" s="278">
        <v>2389770.7890625</v>
      </c>
      <c r="BB119" s="276">
        <v>75400.937562942505</v>
      </c>
    </row>
    <row r="120" spans="8:54" x14ac:dyDescent="0.25">
      <c r="H120"/>
      <c r="I120"/>
      <c r="J120"/>
      <c r="K120"/>
      <c r="L120"/>
      <c r="M120"/>
      <c r="N120"/>
      <c r="O120"/>
      <c r="P120"/>
      <c r="Q120"/>
      <c r="R120"/>
      <c r="S120"/>
      <c r="T120"/>
      <c r="AJ120" s="63"/>
      <c r="AK120" s="63"/>
      <c r="AL120" s="105"/>
      <c r="AM120" s="105"/>
      <c r="AN120" s="63"/>
      <c r="AO120" s="63"/>
      <c r="AX120" s="277">
        <v>2042</v>
      </c>
      <c r="AY120" s="276"/>
      <c r="AZ120" s="278">
        <v>2489151.984375</v>
      </c>
      <c r="BA120" s="278">
        <v>2501522.1640625</v>
      </c>
      <c r="BB120" s="276">
        <v>74991.733441352801</v>
      </c>
    </row>
    <row r="121" spans="8:54" x14ac:dyDescent="0.25">
      <c r="H121"/>
      <c r="I121"/>
      <c r="J121"/>
      <c r="K121"/>
      <c r="L121"/>
      <c r="M121"/>
      <c r="N121"/>
      <c r="O121"/>
      <c r="P121"/>
      <c r="Q121"/>
      <c r="R121"/>
      <c r="S121"/>
      <c r="T121"/>
      <c r="AJ121" s="63"/>
      <c r="AK121" s="63"/>
      <c r="AL121" s="105"/>
      <c r="AM121" s="105"/>
      <c r="AN121" s="63"/>
      <c r="AO121" s="63"/>
      <c r="AX121" s="277">
        <v>2043</v>
      </c>
      <c r="AY121" s="276"/>
      <c r="AZ121" s="278">
        <v>2579318.4453125</v>
      </c>
      <c r="BA121" s="278">
        <v>2605004.5390625</v>
      </c>
      <c r="BB121" s="276">
        <v>73939.811193466201</v>
      </c>
    </row>
    <row r="122" spans="8:54" x14ac:dyDescent="0.25">
      <c r="H122"/>
      <c r="I122"/>
      <c r="J122"/>
      <c r="K122"/>
      <c r="L122"/>
      <c r="M122"/>
      <c r="N122"/>
      <c r="O122"/>
      <c r="P122"/>
      <c r="Q122"/>
      <c r="R122"/>
      <c r="S122"/>
      <c r="T122"/>
      <c r="AJ122" s="63"/>
      <c r="AK122" s="63"/>
      <c r="AL122" s="105"/>
      <c r="AM122" s="105"/>
      <c r="AN122" s="63"/>
      <c r="AO122" s="63"/>
      <c r="AX122" s="277">
        <v>2044</v>
      </c>
      <c r="AY122" s="276"/>
      <c r="AZ122" s="278">
        <v>2676039.3046875</v>
      </c>
      <c r="BA122" s="278">
        <v>2732803.2734375</v>
      </c>
      <c r="BB122" s="276">
        <v>73266.492010116606</v>
      </c>
    </row>
    <row r="123" spans="8:54" x14ac:dyDescent="0.25">
      <c r="H123"/>
      <c r="I123"/>
      <c r="J123"/>
      <c r="K123"/>
      <c r="L123"/>
      <c r="M123"/>
      <c r="N123"/>
      <c r="O123"/>
      <c r="P123"/>
      <c r="Q123"/>
      <c r="R123"/>
      <c r="S123"/>
      <c r="T123"/>
      <c r="AJ123" s="63"/>
      <c r="AK123" s="63"/>
      <c r="AL123" s="105"/>
      <c r="AM123" s="105"/>
      <c r="AN123" s="63"/>
      <c r="AO123" s="63"/>
      <c r="AX123" s="277">
        <v>2045</v>
      </c>
      <c r="AY123" s="276"/>
      <c r="AZ123" s="278">
        <v>2768020.6484375</v>
      </c>
      <c r="BA123" s="278">
        <v>2812252.75</v>
      </c>
      <c r="BB123" s="276">
        <v>72171.128157615705</v>
      </c>
    </row>
    <row r="124" spans="8:54" x14ac:dyDescent="0.25">
      <c r="H124"/>
      <c r="I124"/>
      <c r="J124"/>
      <c r="K124"/>
      <c r="L124"/>
      <c r="M124"/>
      <c r="N124"/>
      <c r="O124"/>
      <c r="P124"/>
      <c r="Q124"/>
      <c r="R124"/>
      <c r="S124"/>
      <c r="T124"/>
      <c r="AJ124" s="63"/>
      <c r="AK124" s="63"/>
      <c r="AL124" s="105"/>
      <c r="AM124" s="105"/>
      <c r="AN124" s="63"/>
      <c r="AO124" s="63"/>
      <c r="AX124" s="277">
        <v>2046</v>
      </c>
      <c r="AY124" s="276"/>
      <c r="AZ124" s="278">
        <v>2892704.03125</v>
      </c>
      <c r="BA124" s="278">
        <v>2936912.6875</v>
      </c>
      <c r="BB124" s="276">
        <v>71547.344973564104</v>
      </c>
    </row>
    <row r="125" spans="8:54" x14ac:dyDescent="0.25">
      <c r="H125"/>
      <c r="I125"/>
      <c r="J125"/>
      <c r="K125"/>
      <c r="L125"/>
      <c r="M125"/>
      <c r="N125"/>
      <c r="O125"/>
      <c r="P125"/>
      <c r="Q125"/>
      <c r="R125"/>
      <c r="S125"/>
      <c r="T125"/>
      <c r="AJ125" s="63"/>
      <c r="AK125" s="63"/>
      <c r="AL125" s="105"/>
      <c r="AM125" s="105"/>
      <c r="AN125" s="63"/>
      <c r="AO125" s="63"/>
      <c r="AX125" s="277">
        <v>2047</v>
      </c>
      <c r="AY125" s="276"/>
      <c r="AZ125" s="278">
        <v>3034959.1796875</v>
      </c>
      <c r="BA125" s="278">
        <v>3068313</v>
      </c>
      <c r="BB125" s="276">
        <v>70899.038589477495</v>
      </c>
    </row>
    <row r="126" spans="8:54" x14ac:dyDescent="0.25">
      <c r="H126"/>
      <c r="I126"/>
      <c r="J126"/>
      <c r="K126"/>
      <c r="L126"/>
      <c r="M126"/>
      <c r="N126"/>
      <c r="O126"/>
      <c r="P126"/>
      <c r="Q126"/>
      <c r="R126"/>
      <c r="S126"/>
      <c r="T126"/>
      <c r="AJ126" s="63"/>
      <c r="AK126" s="63"/>
      <c r="AL126" s="105"/>
      <c r="AM126" s="105"/>
      <c r="AN126" s="63"/>
      <c r="AO126" s="63"/>
      <c r="AX126" s="277">
        <v>2048</v>
      </c>
      <c r="AY126" s="276"/>
      <c r="AZ126" s="278">
        <v>3168361.84375</v>
      </c>
      <c r="BA126" s="278">
        <v>3199348.40625</v>
      </c>
      <c r="BB126" s="276">
        <v>70382.9698867798</v>
      </c>
    </row>
    <row r="127" spans="8:54" x14ac:dyDescent="0.25">
      <c r="H127"/>
      <c r="I127"/>
      <c r="J127"/>
      <c r="K127"/>
      <c r="L127"/>
      <c r="M127"/>
      <c r="N127"/>
      <c r="O127"/>
      <c r="P127"/>
      <c r="Q127"/>
      <c r="R127"/>
      <c r="S127"/>
      <c r="T127"/>
      <c r="AJ127" s="63"/>
      <c r="AK127" s="63"/>
      <c r="AL127" s="105"/>
      <c r="AM127" s="105"/>
      <c r="AN127" s="63"/>
      <c r="AO127" s="63"/>
      <c r="AX127" s="277">
        <v>2049</v>
      </c>
      <c r="AY127" s="276"/>
      <c r="AZ127" s="278">
        <v>3289708.75</v>
      </c>
      <c r="BA127" s="278">
        <v>3315051.5</v>
      </c>
      <c r="BB127" s="276">
        <v>69443.496257781997</v>
      </c>
    </row>
    <row r="128" spans="8:54" x14ac:dyDescent="0.25">
      <c r="H128"/>
      <c r="I128"/>
      <c r="J128"/>
      <c r="K128"/>
      <c r="L128"/>
      <c r="M128"/>
      <c r="N128"/>
      <c r="O128"/>
      <c r="P128"/>
      <c r="Q128"/>
      <c r="R128"/>
      <c r="S128"/>
      <c r="T128"/>
      <c r="AJ128" s="63"/>
      <c r="AK128" s="63"/>
      <c r="AL128" s="105"/>
      <c r="AM128" s="105"/>
      <c r="AN128" s="63"/>
      <c r="AO128" s="63"/>
      <c r="AX128" s="277">
        <v>2050</v>
      </c>
      <c r="AY128" s="276"/>
      <c r="AZ128" s="278">
        <v>3243514.640625</v>
      </c>
      <c r="BA128" s="278">
        <v>3265809.921875</v>
      </c>
      <c r="BB128" s="276">
        <v>68703.113361358599</v>
      </c>
    </row>
    <row r="129" spans="8:55" x14ac:dyDescent="0.25">
      <c r="H129"/>
      <c r="I129"/>
      <c r="J129"/>
      <c r="K129"/>
      <c r="L129"/>
      <c r="M129"/>
      <c r="N129"/>
      <c r="O129"/>
      <c r="P129"/>
      <c r="Q129"/>
      <c r="R129"/>
      <c r="S129"/>
      <c r="T129"/>
      <c r="AJ129" s="63"/>
      <c r="AK129" s="63"/>
      <c r="AL129" s="105"/>
      <c r="AM129" s="105"/>
      <c r="AN129" s="63"/>
      <c r="AO129" s="63"/>
      <c r="AX129" s="282"/>
      <c r="AY129"/>
      <c r="AZ129"/>
      <c r="BA129"/>
      <c r="BB129"/>
    </row>
    <row r="130" spans="8:55" x14ac:dyDescent="0.25">
      <c r="H130"/>
      <c r="I130"/>
      <c r="J130"/>
      <c r="K130"/>
      <c r="L130"/>
      <c r="M130"/>
      <c r="N130"/>
      <c r="O130"/>
      <c r="P130"/>
      <c r="Q130"/>
      <c r="R130"/>
      <c r="S130"/>
      <c r="T130"/>
      <c r="AJ130" s="63"/>
      <c r="AK130" s="63"/>
      <c r="AL130" s="105"/>
      <c r="AM130" s="105"/>
      <c r="AN130" s="63"/>
      <c r="AO130" s="63"/>
      <c r="AX130" s="282"/>
      <c r="AY130"/>
      <c r="AZ130"/>
      <c r="BA130" s="58">
        <f>NPV(0.068,BA102:BA128)/1000000</f>
        <v>24.356514898292673</v>
      </c>
      <c r="BB130"/>
    </row>
    <row r="131" spans="8:55" x14ac:dyDescent="0.25">
      <c r="H131"/>
      <c r="I131"/>
      <c r="J131"/>
      <c r="K131"/>
      <c r="L131"/>
      <c r="M131"/>
      <c r="N131"/>
      <c r="O131"/>
      <c r="P131"/>
      <c r="Q131"/>
      <c r="R131"/>
      <c r="S131"/>
      <c r="T131"/>
      <c r="AJ131" s="63"/>
      <c r="AK131" s="63"/>
      <c r="AL131" s="105"/>
      <c r="AM131" s="105"/>
      <c r="AN131" s="63"/>
      <c r="AO131" s="63"/>
      <c r="AW131" s="63"/>
      <c r="AX131" s="64"/>
      <c r="AY131" s="63"/>
      <c r="AZ131" s="105"/>
      <c r="BA131" s="105"/>
      <c r="BB131" s="63"/>
      <c r="BC131" s="63"/>
    </row>
    <row r="132" spans="8:55" x14ac:dyDescent="0.25">
      <c r="AJ132" s="63"/>
      <c r="AK132" s="63"/>
      <c r="AL132" s="105"/>
      <c r="AM132" s="105"/>
      <c r="AN132" s="63"/>
      <c r="AO132" s="63"/>
      <c r="AW132" s="63"/>
      <c r="AX132" s="64"/>
      <c r="AY132" s="63"/>
      <c r="AZ132" s="105"/>
      <c r="BA132" s="105"/>
      <c r="BB132" s="63"/>
      <c r="BC132" s="63"/>
    </row>
    <row r="133" spans="8:55" x14ac:dyDescent="0.25">
      <c r="AJ133" s="63"/>
      <c r="AK133" s="63"/>
      <c r="AL133" s="63"/>
      <c r="AM133" s="63"/>
      <c r="AN133" s="63"/>
      <c r="AO133" s="63"/>
      <c r="AW133" s="63"/>
      <c r="AX133" s="64"/>
      <c r="AY133" s="63"/>
      <c r="AZ133" s="63"/>
      <c r="BA133" s="63"/>
      <c r="BB133" s="63"/>
      <c r="BC133" s="63"/>
    </row>
    <row r="134" spans="8:55" x14ac:dyDescent="0.25">
      <c r="AJ134" s="63"/>
      <c r="AK134" s="63"/>
      <c r="AL134" s="63"/>
      <c r="AM134" s="67"/>
      <c r="AN134" s="63"/>
      <c r="AO134" s="63"/>
      <c r="AW134" s="63"/>
      <c r="AX134" s="64"/>
      <c r="AY134" s="63"/>
      <c r="AZ134" s="63"/>
      <c r="BA134" s="67"/>
      <c r="BB134" s="63"/>
      <c r="BC134" s="63"/>
    </row>
    <row r="135" spans="8:55" x14ac:dyDescent="0.25">
      <c r="AJ135" s="63"/>
      <c r="AK135" s="63"/>
      <c r="AL135" s="63"/>
      <c r="AM135" s="63"/>
      <c r="AN135" s="63"/>
      <c r="AO135" s="63"/>
      <c r="AW135" s="63"/>
      <c r="AX135" s="64"/>
      <c r="AY135" s="63"/>
      <c r="AZ135" s="63"/>
      <c r="BA135" s="63"/>
      <c r="BB135" s="63"/>
      <c r="BC135" s="63"/>
    </row>
    <row r="136" spans="8:55" x14ac:dyDescent="0.25">
      <c r="AJ136" s="63"/>
      <c r="AK136" s="63"/>
      <c r="AL136" s="63"/>
      <c r="AM136" s="105"/>
      <c r="AN136" s="63"/>
      <c r="AO136" s="63"/>
      <c r="AW136" s="63"/>
      <c r="AX136" s="64"/>
      <c r="AY136" s="63"/>
      <c r="AZ136" s="63"/>
      <c r="BA136" s="105"/>
      <c r="BB136" s="63"/>
      <c r="BC136" s="63"/>
    </row>
    <row r="137" spans="8:55" x14ac:dyDescent="0.25">
      <c r="AW137" s="63"/>
      <c r="AX137" s="64"/>
      <c r="AY137" s="63"/>
      <c r="AZ137" s="63"/>
      <c r="BA137" s="63"/>
      <c r="BB137" s="63"/>
      <c r="BC137" s="63"/>
    </row>
  </sheetData>
  <mergeCells count="1">
    <mergeCell ref="BA33:BB33"/>
  </mergeCells>
  <pageMargins left="0.7" right="0.7" top="0.75" bottom="0.75" header="0.3" footer="0.3"/>
  <pageSetup orientation="portrait" horizont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BM76"/>
  <sheetViews>
    <sheetView workbookViewId="0">
      <selection activeCell="W22" sqref="W22"/>
    </sheetView>
  </sheetViews>
  <sheetFormatPr defaultRowHeight="15" x14ac:dyDescent="0.25"/>
  <cols>
    <col min="1" max="1" width="31.42578125" customWidth="1"/>
    <col min="2" max="2" width="18" customWidth="1"/>
    <col min="3" max="3" width="59" customWidth="1"/>
    <col min="4" max="4" width="9.85546875" customWidth="1"/>
    <col min="5" max="5" width="11.5703125" customWidth="1"/>
    <col min="6" max="6" width="21.85546875" bestFit="1" customWidth="1"/>
    <col min="7" max="7" width="15.5703125" bestFit="1" customWidth="1"/>
    <col min="8" max="8" width="10.5703125" customWidth="1"/>
    <col min="9" max="9" width="11.42578125" customWidth="1"/>
    <col min="10" max="12" width="15.5703125" bestFit="1" customWidth="1"/>
    <col min="13" max="13" width="13.140625" customWidth="1"/>
    <col min="14" max="15" width="15.5703125" bestFit="1" customWidth="1"/>
    <col min="16" max="16" width="10.5703125" customWidth="1"/>
    <col min="17" max="23" width="15.5703125" bestFit="1" customWidth="1"/>
    <col min="24" max="24" width="13.42578125" bestFit="1" customWidth="1"/>
  </cols>
  <sheetData>
    <row r="2" spans="1:17" ht="18.600000000000001" customHeight="1" x14ac:dyDescent="0.25">
      <c r="A2" s="207"/>
      <c r="B2" s="205"/>
      <c r="C2" s="206"/>
    </row>
    <row r="4" spans="1:17" x14ac:dyDescent="0.25">
      <c r="A4" s="216" t="s">
        <v>196</v>
      </c>
      <c r="B4" s="216" t="s">
        <v>198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7" ht="51" x14ac:dyDescent="0.25">
      <c r="A5" s="208" t="s">
        <v>166</v>
      </c>
      <c r="B5" s="209" t="s">
        <v>199</v>
      </c>
      <c r="C5" s="208" t="s">
        <v>183</v>
      </c>
      <c r="D5" s="208" t="s">
        <v>184</v>
      </c>
      <c r="E5" s="209" t="s">
        <v>200</v>
      </c>
      <c r="F5" s="208" t="s">
        <v>185</v>
      </c>
      <c r="G5" s="208" t="s">
        <v>186</v>
      </c>
      <c r="H5" s="209" t="s">
        <v>201</v>
      </c>
      <c r="I5" s="208" t="s">
        <v>187</v>
      </c>
      <c r="J5" s="208" t="s">
        <v>188</v>
      </c>
      <c r="K5" s="208" t="s">
        <v>189</v>
      </c>
      <c r="L5" s="208" t="s">
        <v>190</v>
      </c>
      <c r="M5" s="208" t="s">
        <v>191</v>
      </c>
      <c r="N5" s="208" t="s">
        <v>192</v>
      </c>
      <c r="O5" s="208" t="s">
        <v>193</v>
      </c>
      <c r="P5" s="208" t="s">
        <v>194</v>
      </c>
      <c r="Q5" s="209" t="s">
        <v>195</v>
      </c>
    </row>
    <row r="6" spans="1:17" x14ac:dyDescent="0.25">
      <c r="A6" s="210">
        <v>2024</v>
      </c>
      <c r="B6" s="211">
        <v>96.167513486343765</v>
      </c>
      <c r="C6" s="212">
        <v>26.0775139</v>
      </c>
      <c r="D6" s="212">
        <v>70.089999586343765</v>
      </c>
      <c r="E6" s="211">
        <v>118.35557249806754</v>
      </c>
      <c r="F6" s="212">
        <v>96.945572650655436</v>
      </c>
      <c r="G6" s="212">
        <v>21.409999847412109</v>
      </c>
      <c r="H6" s="211">
        <v>474</v>
      </c>
      <c r="I6" s="212">
        <v>474</v>
      </c>
      <c r="J6" s="212">
        <v>0</v>
      </c>
      <c r="K6" s="212">
        <v>0</v>
      </c>
      <c r="L6" s="212">
        <v>0</v>
      </c>
      <c r="M6" s="212">
        <v>0</v>
      </c>
      <c r="N6" s="212">
        <v>0</v>
      </c>
      <c r="O6" s="212">
        <v>0</v>
      </c>
      <c r="P6" s="212">
        <v>0</v>
      </c>
      <c r="Q6" s="211">
        <v>688.5230859844113</v>
      </c>
    </row>
    <row r="7" spans="1:17" x14ac:dyDescent="0.25">
      <c r="A7" s="213">
        <v>2025</v>
      </c>
      <c r="B7" s="214">
        <v>183.72333262833862</v>
      </c>
      <c r="C7" s="215">
        <v>50.543332800000002</v>
      </c>
      <c r="D7" s="215">
        <v>133.17999982833862</v>
      </c>
      <c r="E7" s="214">
        <v>182.20639707113691</v>
      </c>
      <c r="F7" s="215">
        <v>142.32639695669599</v>
      </c>
      <c r="G7" s="215">
        <v>39.880000114440918</v>
      </c>
      <c r="H7" s="214">
        <v>1761</v>
      </c>
      <c r="I7" s="215">
        <v>711</v>
      </c>
      <c r="J7" s="215">
        <v>600</v>
      </c>
      <c r="K7" s="215">
        <v>0</v>
      </c>
      <c r="L7" s="215">
        <v>0</v>
      </c>
      <c r="M7" s="215">
        <v>250</v>
      </c>
      <c r="N7" s="215">
        <v>0</v>
      </c>
      <c r="O7" s="215">
        <v>0</v>
      </c>
      <c r="P7" s="215">
        <v>200</v>
      </c>
      <c r="Q7" s="214">
        <v>2126.9297296994755</v>
      </c>
    </row>
    <row r="8" spans="1:17" x14ac:dyDescent="0.25">
      <c r="A8" s="210">
        <v>2026</v>
      </c>
      <c r="B8" s="211">
        <v>289.21031220027157</v>
      </c>
      <c r="C8" s="212">
        <v>86.920311999999996</v>
      </c>
      <c r="D8" s="212">
        <v>202.29000020027161</v>
      </c>
      <c r="E8" s="211">
        <v>207.41722225455783</v>
      </c>
      <c r="F8" s="212">
        <v>163.70722126273654</v>
      </c>
      <c r="G8" s="212">
        <v>43.710000991821289</v>
      </c>
      <c r="H8" s="211">
        <v>2460.9499969482422</v>
      </c>
      <c r="I8" s="212">
        <v>711</v>
      </c>
      <c r="J8" s="212">
        <v>600</v>
      </c>
      <c r="K8" s="212">
        <v>0</v>
      </c>
      <c r="L8" s="212">
        <v>100</v>
      </c>
      <c r="M8" s="212">
        <v>549.94999694824219</v>
      </c>
      <c r="N8" s="212">
        <v>0</v>
      </c>
      <c r="O8" s="212">
        <v>0</v>
      </c>
      <c r="P8" s="212">
        <v>500</v>
      </c>
      <c r="Q8" s="211">
        <v>2957.5775314030716</v>
      </c>
    </row>
    <row r="9" spans="1:17" x14ac:dyDescent="0.25">
      <c r="A9" s="213">
        <v>2027</v>
      </c>
      <c r="B9" s="214">
        <v>362.27807356171724</v>
      </c>
      <c r="C9" s="215">
        <v>114.50807370000001</v>
      </c>
      <c r="D9" s="215">
        <v>247.76999986171722</v>
      </c>
      <c r="E9" s="214">
        <v>254.48733965081277</v>
      </c>
      <c r="F9" s="215">
        <v>204.16733995598855</v>
      </c>
      <c r="G9" s="215">
        <v>50.319999694824219</v>
      </c>
      <c r="H9" s="214">
        <v>3410.9000015258789</v>
      </c>
      <c r="I9" s="215">
        <v>711</v>
      </c>
      <c r="J9" s="215">
        <v>800</v>
      </c>
      <c r="K9" s="215">
        <v>200</v>
      </c>
      <c r="L9" s="215">
        <v>100</v>
      </c>
      <c r="M9" s="215">
        <v>699.90000152587891</v>
      </c>
      <c r="N9" s="215">
        <v>0</v>
      </c>
      <c r="O9" s="215">
        <v>0</v>
      </c>
      <c r="P9" s="215">
        <v>900</v>
      </c>
      <c r="Q9" s="214">
        <v>4027.6654147384088</v>
      </c>
    </row>
    <row r="10" spans="1:17" x14ac:dyDescent="0.25">
      <c r="A10" s="210">
        <v>2028</v>
      </c>
      <c r="B10" s="211">
        <v>437.60217954323195</v>
      </c>
      <c r="C10" s="212">
        <v>142.10217399999999</v>
      </c>
      <c r="D10" s="212">
        <v>295.50000554323196</v>
      </c>
      <c r="E10" s="211">
        <v>301.61745842035862</v>
      </c>
      <c r="F10" s="212">
        <v>247.62745864924042</v>
      </c>
      <c r="G10" s="212">
        <v>53.989999771118171</v>
      </c>
      <c r="H10" s="211">
        <v>4160.7499923706055</v>
      </c>
      <c r="I10" s="212">
        <v>711</v>
      </c>
      <c r="J10" s="212">
        <v>800</v>
      </c>
      <c r="K10" s="212">
        <v>299.89999389648438</v>
      </c>
      <c r="L10" s="212">
        <v>100</v>
      </c>
      <c r="M10" s="212">
        <v>1249.8499984741211</v>
      </c>
      <c r="N10" s="212">
        <v>0</v>
      </c>
      <c r="O10" s="212">
        <v>0</v>
      </c>
      <c r="P10" s="212">
        <v>1000</v>
      </c>
      <c r="Q10" s="211">
        <v>4899.9696303341962</v>
      </c>
    </row>
    <row r="11" spans="1:17" x14ac:dyDescent="0.25">
      <c r="A11" s="213">
        <v>2029</v>
      </c>
      <c r="B11" s="214">
        <v>504.86635440802763</v>
      </c>
      <c r="C11" s="215">
        <v>194.01635200000001</v>
      </c>
      <c r="D11" s="215">
        <v>310.85000240802765</v>
      </c>
      <c r="E11" s="214">
        <v>368.28598337102426</v>
      </c>
      <c r="F11" s="215">
        <v>310.94598321843637</v>
      </c>
      <c r="G11" s="215">
        <v>57.340000152587891</v>
      </c>
      <c r="H11" s="214">
        <v>4888.5999946594238</v>
      </c>
      <c r="I11" s="215">
        <v>839.09999465942383</v>
      </c>
      <c r="J11" s="215">
        <v>1000</v>
      </c>
      <c r="K11" s="215">
        <v>399.75</v>
      </c>
      <c r="L11" s="215">
        <v>100</v>
      </c>
      <c r="M11" s="215">
        <v>1549.75</v>
      </c>
      <c r="N11" s="215">
        <v>0</v>
      </c>
      <c r="O11" s="215">
        <v>0</v>
      </c>
      <c r="P11" s="215">
        <v>1000</v>
      </c>
      <c r="Q11" s="214">
        <v>5761.7523324384756</v>
      </c>
    </row>
    <row r="12" spans="1:17" x14ac:dyDescent="0.25">
      <c r="A12" s="210">
        <v>2030</v>
      </c>
      <c r="B12" s="211">
        <v>553.07131758174137</v>
      </c>
      <c r="C12" s="212">
        <v>225.93131700000001</v>
      </c>
      <c r="D12" s="212">
        <v>327.14000058174133</v>
      </c>
      <c r="E12" s="211">
        <v>434.48450757782399</v>
      </c>
      <c r="F12" s="212">
        <v>372.2645082644695</v>
      </c>
      <c r="G12" s="212">
        <v>62.219999313354506</v>
      </c>
      <c r="H12" s="211">
        <v>5988.299991607666</v>
      </c>
      <c r="I12" s="212">
        <v>839.09999465942383</v>
      </c>
      <c r="J12" s="212">
        <v>1400</v>
      </c>
      <c r="K12" s="212">
        <v>1099.5499954223633</v>
      </c>
      <c r="L12" s="212">
        <v>100</v>
      </c>
      <c r="M12" s="212">
        <v>1549.6500015258789</v>
      </c>
      <c r="N12" s="212">
        <v>0</v>
      </c>
      <c r="O12" s="212">
        <v>0</v>
      </c>
      <c r="P12" s="212">
        <v>1000</v>
      </c>
      <c r="Q12" s="211">
        <v>6975.8558167672309</v>
      </c>
    </row>
    <row r="13" spans="1:17" x14ac:dyDescent="0.25">
      <c r="A13" s="213">
        <v>2031</v>
      </c>
      <c r="B13" s="214">
        <v>601.62422054359433</v>
      </c>
      <c r="C13" s="215">
        <v>258.44421999999997</v>
      </c>
      <c r="D13" s="215">
        <v>343.18000054359436</v>
      </c>
      <c r="E13" s="214">
        <v>505.81843969242544</v>
      </c>
      <c r="F13" s="215">
        <v>440.22843763248892</v>
      </c>
      <c r="G13" s="215">
        <v>65.590002059936523</v>
      </c>
      <c r="H13" s="214">
        <v>6005.9499740600586</v>
      </c>
      <c r="I13" s="215">
        <v>857.39999389648438</v>
      </c>
      <c r="J13" s="215">
        <v>1400</v>
      </c>
      <c r="K13" s="215">
        <v>1098.9999847412109</v>
      </c>
      <c r="L13" s="215">
        <v>100</v>
      </c>
      <c r="M13" s="215">
        <v>1549.5499954223633</v>
      </c>
      <c r="N13" s="215">
        <v>0</v>
      </c>
      <c r="O13" s="215">
        <v>0</v>
      </c>
      <c r="P13" s="215">
        <v>1000</v>
      </c>
      <c r="Q13" s="214">
        <v>7113.3926342960785</v>
      </c>
    </row>
    <row r="14" spans="1:17" x14ac:dyDescent="0.25">
      <c r="A14" s="210">
        <v>2032</v>
      </c>
      <c r="B14" s="211">
        <v>685.76296714169314</v>
      </c>
      <c r="C14" s="212">
        <v>327.36296800000002</v>
      </c>
      <c r="D14" s="212">
        <v>358.39999914169312</v>
      </c>
      <c r="E14" s="211">
        <v>577.42236845009324</v>
      </c>
      <c r="F14" s="212">
        <v>508.24236623756889</v>
      </c>
      <c r="G14" s="212">
        <v>69.180002212524414</v>
      </c>
      <c r="H14" s="211">
        <v>6205.3000106811523</v>
      </c>
      <c r="I14" s="212">
        <v>857.39999389648438</v>
      </c>
      <c r="J14" s="212">
        <v>1600</v>
      </c>
      <c r="K14" s="212">
        <v>1098.4500122070313</v>
      </c>
      <c r="L14" s="212">
        <v>100</v>
      </c>
      <c r="M14" s="212">
        <v>1549.4500045776367</v>
      </c>
      <c r="N14" s="212">
        <v>0</v>
      </c>
      <c r="O14" s="212">
        <v>0</v>
      </c>
      <c r="P14" s="212">
        <v>1000</v>
      </c>
      <c r="Q14" s="211">
        <v>7468.4853462729388</v>
      </c>
    </row>
    <row r="15" spans="1:17" x14ac:dyDescent="0.25">
      <c r="A15" s="213">
        <v>2033</v>
      </c>
      <c r="B15" s="214">
        <v>733.49983050273136</v>
      </c>
      <c r="C15" s="215">
        <v>362.67983200000003</v>
      </c>
      <c r="D15" s="215">
        <v>370.81999850273132</v>
      </c>
      <c r="E15" s="214">
        <v>652.78080483991516</v>
      </c>
      <c r="F15" s="215">
        <v>579.98080369550598</v>
      </c>
      <c r="G15" s="215">
        <v>72.80000114440918</v>
      </c>
      <c r="H15" s="214">
        <v>6304.6499786376953</v>
      </c>
      <c r="I15" s="215">
        <v>857.39999389648438</v>
      </c>
      <c r="J15" s="215">
        <v>1700</v>
      </c>
      <c r="K15" s="215">
        <v>1097.8999862670898</v>
      </c>
      <c r="L15" s="215">
        <v>100</v>
      </c>
      <c r="M15" s="215">
        <v>1549.3499984741211</v>
      </c>
      <c r="N15" s="215">
        <v>0</v>
      </c>
      <c r="O15" s="215">
        <v>0</v>
      </c>
      <c r="P15" s="215">
        <v>1000</v>
      </c>
      <c r="Q15" s="214">
        <v>7690.9306139803421</v>
      </c>
    </row>
    <row r="16" spans="1:17" x14ac:dyDescent="0.25">
      <c r="A16" s="210">
        <v>2034</v>
      </c>
      <c r="B16" s="211">
        <v>764.54142897890472</v>
      </c>
      <c r="C16" s="212">
        <v>387.90143399999999</v>
      </c>
      <c r="D16" s="212">
        <v>376.63999497890472</v>
      </c>
      <c r="E16" s="211">
        <v>728.14924336596755</v>
      </c>
      <c r="F16" s="212">
        <v>651.71924115344314</v>
      </c>
      <c r="G16" s="212">
        <v>76.430002212524414</v>
      </c>
      <c r="H16" s="211">
        <v>6804.0000152587891</v>
      </c>
      <c r="I16" s="212">
        <v>857.39999389648438</v>
      </c>
      <c r="J16" s="212">
        <v>1900</v>
      </c>
      <c r="K16" s="212">
        <v>1097.3500213623047</v>
      </c>
      <c r="L16" s="212">
        <v>100</v>
      </c>
      <c r="M16" s="212">
        <v>1549.25</v>
      </c>
      <c r="N16" s="212">
        <v>0</v>
      </c>
      <c r="O16" s="212">
        <v>0</v>
      </c>
      <c r="P16" s="212">
        <v>1300</v>
      </c>
      <c r="Q16" s="211">
        <v>8296.690687603661</v>
      </c>
    </row>
    <row r="17" spans="1:23" x14ac:dyDescent="0.25">
      <c r="A17" s="213">
        <v>2035</v>
      </c>
      <c r="B17" s="214">
        <v>797.56919679496002</v>
      </c>
      <c r="C17" s="215">
        <v>414.479197</v>
      </c>
      <c r="D17" s="215">
        <v>383.08999979496002</v>
      </c>
      <c r="E17" s="214">
        <v>803.64850480471102</v>
      </c>
      <c r="F17" s="215">
        <v>723.57850320253817</v>
      </c>
      <c r="G17" s="215">
        <v>80.070001602172852</v>
      </c>
      <c r="H17" s="214">
        <v>7103.3499908447266</v>
      </c>
      <c r="I17" s="215">
        <v>857.39999389648438</v>
      </c>
      <c r="J17" s="215">
        <v>2100</v>
      </c>
      <c r="K17" s="215">
        <v>1096.7999954223633</v>
      </c>
      <c r="L17" s="215">
        <v>100</v>
      </c>
      <c r="M17" s="215">
        <v>1549.1500015258789</v>
      </c>
      <c r="N17" s="215">
        <v>0</v>
      </c>
      <c r="O17" s="215">
        <v>0</v>
      </c>
      <c r="P17" s="215">
        <v>1400</v>
      </c>
      <c r="Q17" s="214">
        <v>8704.5676924443978</v>
      </c>
    </row>
    <row r="18" spans="1:23" x14ac:dyDescent="0.25">
      <c r="A18" s="210">
        <v>2036</v>
      </c>
      <c r="B18" s="211">
        <v>828.80882280857088</v>
      </c>
      <c r="C18" s="212">
        <v>439.87882000000002</v>
      </c>
      <c r="D18" s="212">
        <v>388.93000280857086</v>
      </c>
      <c r="E18" s="211">
        <v>879.12776483201651</v>
      </c>
      <c r="F18" s="212">
        <v>795.42776597642569</v>
      </c>
      <c r="G18" s="212">
        <v>83.69999885559082</v>
      </c>
      <c r="H18" s="211">
        <v>7402.6999740600586</v>
      </c>
      <c r="I18" s="212">
        <v>857.39999389648438</v>
      </c>
      <c r="J18" s="212">
        <v>2400</v>
      </c>
      <c r="K18" s="212">
        <v>1096.2499847412109</v>
      </c>
      <c r="L18" s="212">
        <v>100</v>
      </c>
      <c r="M18" s="212">
        <v>1549.0499954223633</v>
      </c>
      <c r="N18" s="212">
        <v>0</v>
      </c>
      <c r="O18" s="212">
        <v>0</v>
      </c>
      <c r="P18" s="212">
        <v>1400</v>
      </c>
      <c r="Q18" s="211">
        <v>9110.636561700645</v>
      </c>
    </row>
    <row r="19" spans="1:23" x14ac:dyDescent="0.25">
      <c r="A19" s="213">
        <v>2037</v>
      </c>
      <c r="B19" s="214">
        <v>861.16077794890589</v>
      </c>
      <c r="C19" s="215">
        <v>467.78077699999994</v>
      </c>
      <c r="D19" s="215">
        <v>393.38000094890594</v>
      </c>
      <c r="E19" s="214">
        <v>954.90780261588134</v>
      </c>
      <c r="F19" s="215">
        <v>867.54780391287841</v>
      </c>
      <c r="G19" s="215">
        <v>87.35999870300293</v>
      </c>
      <c r="H19" s="214">
        <v>7702.0500106811523</v>
      </c>
      <c r="I19" s="215">
        <v>857.39999389648438</v>
      </c>
      <c r="J19" s="215">
        <v>2600</v>
      </c>
      <c r="K19" s="215">
        <v>1195.7000122070313</v>
      </c>
      <c r="L19" s="215">
        <v>100</v>
      </c>
      <c r="M19" s="215">
        <v>1548.9500045776367</v>
      </c>
      <c r="N19" s="215">
        <v>0</v>
      </c>
      <c r="O19" s="215">
        <v>0</v>
      </c>
      <c r="P19" s="215">
        <v>1400</v>
      </c>
      <c r="Q19" s="214">
        <v>9518.1185912459405</v>
      </c>
    </row>
    <row r="20" spans="1:23" x14ac:dyDescent="0.25">
      <c r="A20" s="210">
        <v>2038</v>
      </c>
      <c r="B20" s="211">
        <v>897.54592178949736</v>
      </c>
      <c r="C20" s="212">
        <v>496.09591899999998</v>
      </c>
      <c r="D20" s="212">
        <v>401.45000278949738</v>
      </c>
      <c r="E20" s="211">
        <v>1030.5878381109278</v>
      </c>
      <c r="F20" s="212">
        <v>939.64784139156734</v>
      </c>
      <c r="G20" s="212">
        <v>90.939996719360352</v>
      </c>
      <c r="H20" s="211">
        <v>8901.3499755859375</v>
      </c>
      <c r="I20" s="212">
        <v>857.39999389648438</v>
      </c>
      <c r="J20" s="212">
        <v>3400</v>
      </c>
      <c r="K20" s="212">
        <v>1595.099983215332</v>
      </c>
      <c r="L20" s="212">
        <v>100</v>
      </c>
      <c r="M20" s="212">
        <v>1548.8499984741211</v>
      </c>
      <c r="N20" s="212">
        <v>0</v>
      </c>
      <c r="O20" s="212">
        <v>0</v>
      </c>
      <c r="P20" s="212">
        <v>1400</v>
      </c>
      <c r="Q20" s="211">
        <v>10829.483735486363</v>
      </c>
    </row>
    <row r="21" spans="1:23" x14ac:dyDescent="0.25">
      <c r="A21" s="213">
        <v>2039</v>
      </c>
      <c r="B21" s="214">
        <v>928.09719526226036</v>
      </c>
      <c r="C21" s="215">
        <v>525.24719499999992</v>
      </c>
      <c r="D21" s="215">
        <v>402.85000026226044</v>
      </c>
      <c r="E21" s="214">
        <v>1107.8843349728099</v>
      </c>
      <c r="F21" s="215">
        <v>1013.3243355068676</v>
      </c>
      <c r="G21" s="215">
        <v>94.559999465942383</v>
      </c>
      <c r="H21" s="214">
        <v>9137.0500030517578</v>
      </c>
      <c r="I21" s="215">
        <v>893.99999237060547</v>
      </c>
      <c r="J21" s="215">
        <v>3600</v>
      </c>
      <c r="K21" s="215">
        <v>1594.3000106811523</v>
      </c>
      <c r="L21" s="215">
        <v>100</v>
      </c>
      <c r="M21" s="215">
        <v>1548.75</v>
      </c>
      <c r="N21" s="215">
        <v>0</v>
      </c>
      <c r="O21" s="215">
        <v>0</v>
      </c>
      <c r="P21" s="215">
        <v>1400</v>
      </c>
      <c r="Q21" s="214">
        <v>11173.031533286829</v>
      </c>
    </row>
    <row r="22" spans="1:23" x14ac:dyDescent="0.25">
      <c r="A22" s="210">
        <v>2040</v>
      </c>
      <c r="B22" s="211">
        <v>958.03047334537507</v>
      </c>
      <c r="C22" s="212">
        <v>553.67047500000001</v>
      </c>
      <c r="D22" s="212">
        <v>404.35999834537506</v>
      </c>
      <c r="E22" s="211">
        <v>1185.2208298891967</v>
      </c>
      <c r="F22" s="212">
        <v>1087.0108288973754</v>
      </c>
      <c r="G22" s="212">
        <v>98.210000991821289</v>
      </c>
      <c r="H22" s="211">
        <v>9509.7499923706055</v>
      </c>
      <c r="I22" s="212">
        <v>1167.5999908447266</v>
      </c>
      <c r="J22" s="212">
        <v>3600</v>
      </c>
      <c r="K22" s="212">
        <v>1593.5</v>
      </c>
      <c r="L22" s="212">
        <v>100</v>
      </c>
      <c r="M22" s="212">
        <v>1548.6500015258789</v>
      </c>
      <c r="N22" s="212">
        <v>0</v>
      </c>
      <c r="O22" s="212">
        <v>0</v>
      </c>
      <c r="P22" s="212">
        <v>1500</v>
      </c>
      <c r="Q22" s="211">
        <v>11653.001295605178</v>
      </c>
    </row>
    <row r="23" spans="1:23" x14ac:dyDescent="0.25">
      <c r="A23" s="213">
        <v>2041</v>
      </c>
      <c r="B23" s="214">
        <v>982.66850334401704</v>
      </c>
      <c r="C23" s="215">
        <v>577.75850600000001</v>
      </c>
      <c r="D23" s="215">
        <v>404.90999734401703</v>
      </c>
      <c r="E23" s="214">
        <v>1265.7982742115501</v>
      </c>
      <c r="F23" s="215">
        <v>1163.8882762714866</v>
      </c>
      <c r="G23" s="215">
        <v>101.90999794006348</v>
      </c>
      <c r="H23" s="214">
        <v>9663.7499656677246</v>
      </c>
      <c r="I23" s="215">
        <v>1222.4999885559082</v>
      </c>
      <c r="J23" s="215">
        <v>3600</v>
      </c>
      <c r="K23" s="215">
        <v>1592.6999816894531</v>
      </c>
      <c r="L23" s="215">
        <v>100</v>
      </c>
      <c r="M23" s="215">
        <v>1548.5499954223633</v>
      </c>
      <c r="N23" s="215">
        <v>0</v>
      </c>
      <c r="O23" s="215">
        <v>0</v>
      </c>
      <c r="P23" s="215">
        <v>1600</v>
      </c>
      <c r="Q23" s="214">
        <v>11912.216743223293</v>
      </c>
    </row>
    <row r="24" spans="1:23" x14ac:dyDescent="0.25">
      <c r="A24" s="210">
        <v>2042</v>
      </c>
      <c r="B24" s="211">
        <v>1011.642420423027</v>
      </c>
      <c r="C24" s="212">
        <v>606.41242099999999</v>
      </c>
      <c r="D24" s="212">
        <v>405.22999942302704</v>
      </c>
      <c r="E24" s="211">
        <v>1346.335729062467</v>
      </c>
      <c r="F24" s="212">
        <v>1240.7557253240636</v>
      </c>
      <c r="G24" s="212">
        <v>105.58000373840332</v>
      </c>
      <c r="H24" s="211">
        <v>9936.4500160217285</v>
      </c>
      <c r="I24" s="212">
        <v>1496.0999870300293</v>
      </c>
      <c r="J24" s="212">
        <v>3600</v>
      </c>
      <c r="K24" s="212">
        <v>1591.9000244140625</v>
      </c>
      <c r="L24" s="212">
        <v>100</v>
      </c>
      <c r="M24" s="212">
        <v>1548.4500045776367</v>
      </c>
      <c r="N24" s="212">
        <v>0</v>
      </c>
      <c r="O24" s="212">
        <v>0</v>
      </c>
      <c r="P24" s="212">
        <v>1600</v>
      </c>
      <c r="Q24" s="211">
        <v>12294.428165507223</v>
      </c>
    </row>
    <row r="25" spans="1:23" x14ac:dyDescent="0.25">
      <c r="A25" s="213">
        <v>2043</v>
      </c>
      <c r="B25" s="214">
        <v>1044.867181446205</v>
      </c>
      <c r="C25" s="215">
        <v>639.21718599999997</v>
      </c>
      <c r="D25" s="215">
        <v>405.64999544620514</v>
      </c>
      <c r="E25" s="214">
        <v>1432.6805669274863</v>
      </c>
      <c r="F25" s="215">
        <v>1323.4005662408408</v>
      </c>
      <c r="G25" s="215">
        <v>109.28000068664551</v>
      </c>
      <c r="H25" s="214">
        <v>10285.549968719482</v>
      </c>
      <c r="I25" s="215">
        <v>1496.0999870300293</v>
      </c>
      <c r="J25" s="215">
        <v>3950</v>
      </c>
      <c r="K25" s="215">
        <v>1591.099983215332</v>
      </c>
      <c r="L25" s="215">
        <v>100</v>
      </c>
      <c r="M25" s="215">
        <v>1548.3499984741211</v>
      </c>
      <c r="N25" s="215">
        <v>0</v>
      </c>
      <c r="O25" s="215">
        <v>0</v>
      </c>
      <c r="P25" s="215">
        <v>1600</v>
      </c>
      <c r="Q25" s="214">
        <v>12763.097717093173</v>
      </c>
    </row>
    <row r="26" spans="1:23" x14ac:dyDescent="0.25">
      <c r="A26" s="210">
        <v>2044</v>
      </c>
      <c r="B26" s="211">
        <v>1075.0486792636184</v>
      </c>
      <c r="C26" s="212">
        <v>669.24867799999993</v>
      </c>
      <c r="D26" s="212">
        <v>405.80000126361847</v>
      </c>
      <c r="E26" s="211">
        <v>1519.235411506372</v>
      </c>
      <c r="F26" s="212">
        <v>1406.0854080731444</v>
      </c>
      <c r="G26" s="212">
        <v>113.15000343322754</v>
      </c>
      <c r="H26" s="211">
        <v>10802.949996948242</v>
      </c>
      <c r="I26" s="212">
        <v>1514.3999862670898</v>
      </c>
      <c r="J26" s="212">
        <v>4050</v>
      </c>
      <c r="K26" s="212">
        <v>1890.3000106811523</v>
      </c>
      <c r="L26" s="212">
        <v>100</v>
      </c>
      <c r="M26" s="212">
        <v>1548.25</v>
      </c>
      <c r="N26" s="212">
        <v>0</v>
      </c>
      <c r="O26" s="212">
        <v>0</v>
      </c>
      <c r="P26" s="212">
        <v>1700</v>
      </c>
      <c r="Q26" s="211">
        <v>13397.234087718232</v>
      </c>
    </row>
    <row r="27" spans="1:23" x14ac:dyDescent="0.25">
      <c r="A27" s="213">
        <v>2045</v>
      </c>
      <c r="B27" s="214">
        <v>1100.0037199475478</v>
      </c>
      <c r="C27" s="215">
        <v>695.07371999999998</v>
      </c>
      <c r="D27" s="215">
        <v>404.92999994754791</v>
      </c>
      <c r="E27" s="214">
        <v>1611.5803185586058</v>
      </c>
      <c r="F27" s="215">
        <v>1494.3803197030149</v>
      </c>
      <c r="G27" s="215">
        <v>117.19999885559082</v>
      </c>
      <c r="H27" s="214">
        <v>11575.499977111816</v>
      </c>
      <c r="I27" s="215">
        <v>1787.9999847412109</v>
      </c>
      <c r="J27" s="215">
        <v>4050</v>
      </c>
      <c r="K27" s="215">
        <v>2389.3499908447266</v>
      </c>
      <c r="L27" s="215">
        <v>100</v>
      </c>
      <c r="M27" s="215">
        <v>1548.1500015258789</v>
      </c>
      <c r="N27" s="215">
        <v>0</v>
      </c>
      <c r="O27" s="215">
        <v>0</v>
      </c>
      <c r="P27" s="215">
        <v>1700</v>
      </c>
      <c r="Q27" s="214">
        <v>14287.084015617969</v>
      </c>
    </row>
    <row r="28" spans="1:23" x14ac:dyDescent="0.25">
      <c r="A28" s="223"/>
      <c r="B28" s="224"/>
      <c r="C28" s="225"/>
      <c r="D28" s="225"/>
      <c r="E28" s="224"/>
      <c r="F28" s="225"/>
      <c r="G28" s="225"/>
      <c r="H28" s="224"/>
      <c r="I28" s="225"/>
      <c r="J28" s="225"/>
      <c r="K28" s="225"/>
      <c r="L28" s="225"/>
      <c r="M28" s="225"/>
      <c r="N28" s="225"/>
      <c r="O28" s="225"/>
      <c r="P28" s="225"/>
      <c r="Q28" s="224"/>
    </row>
    <row r="29" spans="1:23" x14ac:dyDescent="0.25">
      <c r="A29" s="223"/>
      <c r="B29" s="224"/>
      <c r="C29" s="225"/>
      <c r="D29" s="225"/>
      <c r="E29" s="224"/>
      <c r="F29" s="225"/>
      <c r="G29" s="225"/>
      <c r="H29" s="224"/>
      <c r="I29" s="225"/>
      <c r="J29" s="225"/>
      <c r="K29" s="225"/>
      <c r="L29" s="225"/>
      <c r="M29" s="225"/>
      <c r="N29" s="225"/>
      <c r="O29" s="225"/>
      <c r="P29" s="225"/>
      <c r="Q29" s="224"/>
    </row>
    <row r="30" spans="1:23" x14ac:dyDescent="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</row>
    <row r="31" spans="1:23" ht="15.75" x14ac:dyDescent="0.25">
      <c r="A31" s="222" t="s">
        <v>213</v>
      </c>
    </row>
    <row r="32" spans="1:23" x14ac:dyDescent="0.25">
      <c r="A32" s="264" t="s">
        <v>196</v>
      </c>
      <c r="B32" s="265">
        <v>2024</v>
      </c>
      <c r="C32" s="265">
        <v>2025</v>
      </c>
      <c r="D32" s="265">
        <v>2026</v>
      </c>
      <c r="E32" s="265">
        <v>2027</v>
      </c>
      <c r="F32" s="265">
        <v>2028</v>
      </c>
      <c r="G32" s="265">
        <v>2029</v>
      </c>
      <c r="H32" s="265">
        <v>2030</v>
      </c>
      <c r="I32" s="265">
        <v>2031</v>
      </c>
      <c r="J32" s="265">
        <v>2032</v>
      </c>
      <c r="K32" s="265">
        <v>2033</v>
      </c>
      <c r="L32" s="265">
        <v>2034</v>
      </c>
      <c r="M32" s="265">
        <v>2035</v>
      </c>
      <c r="N32" s="265">
        <v>2036</v>
      </c>
      <c r="O32" s="265">
        <v>2037</v>
      </c>
      <c r="P32" s="265">
        <v>2038</v>
      </c>
      <c r="Q32" s="265">
        <v>2039</v>
      </c>
      <c r="R32" s="265">
        <v>2040</v>
      </c>
      <c r="S32" s="265">
        <v>2041</v>
      </c>
      <c r="T32" s="265">
        <v>2042</v>
      </c>
      <c r="U32" s="265">
        <v>2043</v>
      </c>
      <c r="V32" s="265">
        <v>2044</v>
      </c>
      <c r="W32" s="265">
        <v>2045</v>
      </c>
    </row>
    <row r="33" spans="1:41" x14ac:dyDescent="0.25">
      <c r="A33" s="218" t="s">
        <v>202</v>
      </c>
      <c r="B33" s="266">
        <v>1.8078166860750802</v>
      </c>
      <c r="C33" s="266">
        <v>1.4398482309743512</v>
      </c>
      <c r="D33" s="266">
        <v>0.13389657747289349</v>
      </c>
      <c r="E33" s="266">
        <v>1.3971482415894125E-2</v>
      </c>
      <c r="F33" s="266">
        <v>1.4266030821700571E-2</v>
      </c>
      <c r="G33" s="266">
        <v>1.3316748102404543E-2</v>
      </c>
      <c r="H33" s="266">
        <v>1.8176921106538478E-2</v>
      </c>
      <c r="I33" s="266">
        <v>1.7820848428521659E-2</v>
      </c>
      <c r="J33" s="266">
        <v>1.9468240247270761E-2</v>
      </c>
      <c r="K33" s="266">
        <v>1.6672040023804686E-2</v>
      </c>
      <c r="L33" s="266">
        <v>1.9955112099813516E-2</v>
      </c>
      <c r="M33" s="266">
        <v>1.7685125844510353E-2</v>
      </c>
      <c r="N33" s="266">
        <v>1.9967093682040957E-2</v>
      </c>
      <c r="O33" s="266">
        <v>3.2360209153588164E-2</v>
      </c>
      <c r="P33" s="266">
        <v>5.2711739922047418E-2</v>
      </c>
      <c r="Q33" s="266">
        <v>6.0586523116424762E-2</v>
      </c>
      <c r="R33" s="266">
        <v>6.0923911676541716E-2</v>
      </c>
      <c r="S33" s="266">
        <v>5.5280090625364681E-2</v>
      </c>
      <c r="T33" s="266">
        <v>4.5211978840130784E-2</v>
      </c>
      <c r="U33" s="266">
        <v>4.1907598646784922E-2</v>
      </c>
      <c r="V33" s="266">
        <v>5.1132282310311639E-2</v>
      </c>
      <c r="W33" s="266">
        <v>6.1209158949886405E-2</v>
      </c>
    </row>
    <row r="34" spans="1:41" x14ac:dyDescent="0.25">
      <c r="A34" s="218" t="s">
        <v>203</v>
      </c>
      <c r="B34" s="266">
        <v>2.2330842500000001</v>
      </c>
      <c r="C34" s="266">
        <v>2.2259748749999999</v>
      </c>
      <c r="D34" s="266">
        <v>0</v>
      </c>
      <c r="E34" s="266">
        <v>0</v>
      </c>
      <c r="F34" s="266">
        <v>0</v>
      </c>
      <c r="G34" s="266">
        <v>0</v>
      </c>
      <c r="H34" s="266">
        <v>0</v>
      </c>
      <c r="I34" s="266">
        <v>0</v>
      </c>
      <c r="J34" s="266">
        <v>0</v>
      </c>
      <c r="K34" s="266">
        <v>0</v>
      </c>
      <c r="L34" s="266">
        <v>0</v>
      </c>
      <c r="M34" s="266">
        <v>0</v>
      </c>
      <c r="N34" s="266">
        <v>0</v>
      </c>
      <c r="O34" s="266">
        <v>0</v>
      </c>
      <c r="P34" s="266">
        <v>0</v>
      </c>
      <c r="Q34" s="266">
        <v>0</v>
      </c>
      <c r="R34" s="266">
        <v>0</v>
      </c>
      <c r="S34" s="266">
        <v>0</v>
      </c>
      <c r="T34" s="266">
        <v>0</v>
      </c>
      <c r="U34" s="266">
        <v>0</v>
      </c>
      <c r="V34" s="266">
        <v>0</v>
      </c>
      <c r="W34" s="266">
        <v>0</v>
      </c>
    </row>
    <row r="35" spans="1:41" x14ac:dyDescent="0.25">
      <c r="A35" s="218" t="s">
        <v>204</v>
      </c>
      <c r="B35" s="266">
        <v>1.8043292738037109</v>
      </c>
      <c r="C35" s="266">
        <v>1.5359045813484191</v>
      </c>
      <c r="D35" s="266">
        <v>2.6911527678222655</v>
      </c>
      <c r="E35" s="266">
        <v>3.0157394367675781</v>
      </c>
      <c r="F35" s="266">
        <v>2.7632309793090819</v>
      </c>
      <c r="G35" s="266">
        <v>2.7594635283203126</v>
      </c>
      <c r="H35" s="266">
        <v>1.8485455608310699</v>
      </c>
      <c r="I35" s="266">
        <v>1.8210900361328124</v>
      </c>
      <c r="J35" s="266">
        <v>1.6510982856445313</v>
      </c>
      <c r="K35" s="266">
        <v>1.5244629675445556</v>
      </c>
      <c r="L35" s="266">
        <v>1.3451693994140625</v>
      </c>
      <c r="M35" s="266">
        <v>0.96286499341964726</v>
      </c>
      <c r="N35" s="266">
        <v>0.88847891108703614</v>
      </c>
      <c r="O35" s="266">
        <v>0.84718537394523619</v>
      </c>
      <c r="P35" s="266">
        <v>0.54258010070037843</v>
      </c>
      <c r="Q35" s="266">
        <v>0.46737585691070554</v>
      </c>
      <c r="R35" s="266">
        <v>0.36188465045166018</v>
      </c>
      <c r="S35" s="266">
        <v>0.35494664868164061</v>
      </c>
      <c r="T35" s="266">
        <v>0.34663092919921873</v>
      </c>
      <c r="U35" s="266">
        <v>0.32703077368164063</v>
      </c>
      <c r="V35" s="266">
        <v>0.30263917895507814</v>
      </c>
      <c r="W35" s="266">
        <v>0</v>
      </c>
    </row>
    <row r="36" spans="1:41" x14ac:dyDescent="0.25">
      <c r="A36" s="218" t="s">
        <v>205</v>
      </c>
      <c r="B36" s="266">
        <v>1.0009867992147787</v>
      </c>
      <c r="C36" s="266">
        <v>0.78406236705175492</v>
      </c>
      <c r="D36" s="266">
        <v>1.3060875477244649</v>
      </c>
      <c r="E36" s="266">
        <v>1.1846855615392875</v>
      </c>
      <c r="F36" s="266">
        <v>1.0350225237407824</v>
      </c>
      <c r="G36" s="266">
        <v>0.58925719075955874</v>
      </c>
      <c r="H36" s="266">
        <v>0.5174668843854674</v>
      </c>
      <c r="I36" s="266">
        <v>0.52930110114864115</v>
      </c>
      <c r="J36" s="266">
        <v>0.44629554457348436</v>
      </c>
      <c r="K36" s="266">
        <v>0.40936983418905748</v>
      </c>
      <c r="L36" s="266">
        <v>0.38818581725423495</v>
      </c>
      <c r="M36" s="266">
        <v>0.38749471469899438</v>
      </c>
      <c r="N36" s="266">
        <v>0.3374485028391262</v>
      </c>
      <c r="O36" s="266">
        <v>0.27007116702654682</v>
      </c>
      <c r="P36" s="266">
        <v>0.19652731775428811</v>
      </c>
      <c r="Q36" s="266">
        <v>0.16157267220057561</v>
      </c>
      <c r="R36" s="266">
        <v>0.18397137977768688</v>
      </c>
      <c r="S36" s="266">
        <v>0.18371565226280059</v>
      </c>
      <c r="T36" s="266">
        <v>0.29099244155232623</v>
      </c>
      <c r="U36" s="266">
        <v>0.41418003442226808</v>
      </c>
      <c r="V36" s="266">
        <v>0.35471071223078565</v>
      </c>
      <c r="W36" s="266">
        <v>0.47925735804980685</v>
      </c>
    </row>
    <row r="37" spans="1:41" x14ac:dyDescent="0.25">
      <c r="A37" s="218" t="s">
        <v>206</v>
      </c>
      <c r="B37" s="266">
        <v>0</v>
      </c>
      <c r="C37" s="266">
        <v>0</v>
      </c>
      <c r="D37" s="266">
        <v>0</v>
      </c>
      <c r="E37" s="266">
        <v>0</v>
      </c>
      <c r="F37" s="266">
        <v>0</v>
      </c>
      <c r="G37" s="266">
        <v>0.29583230859374998</v>
      </c>
      <c r="H37" s="266">
        <v>2.093168359375E-2</v>
      </c>
      <c r="I37" s="266">
        <v>2.4809643066406251E-2</v>
      </c>
      <c r="J37" s="266">
        <v>2.3612508056640624E-2</v>
      </c>
      <c r="K37" s="266">
        <v>2.9311181640625E-2</v>
      </c>
      <c r="L37" s="266">
        <v>2.139091064453125E-2</v>
      </c>
      <c r="M37" s="266">
        <v>3.7683972167968753E-2</v>
      </c>
      <c r="N37" s="266">
        <v>3.2199185302734377E-2</v>
      </c>
      <c r="O37" s="266">
        <v>2.7267955810546876E-2</v>
      </c>
      <c r="P37" s="266">
        <v>2.3075317626953126E-2</v>
      </c>
      <c r="Q37" s="266">
        <v>2.4188311889648439E-2</v>
      </c>
      <c r="R37" s="266">
        <v>5.076326220703125E-2</v>
      </c>
      <c r="S37" s="266">
        <v>4.1838603759765627E-2</v>
      </c>
      <c r="T37" s="266">
        <v>4.4715915222167966E-2</v>
      </c>
      <c r="U37" s="266">
        <v>2.7845640197753905E-2</v>
      </c>
      <c r="V37" s="266">
        <v>1.3556912963867188E-2</v>
      </c>
      <c r="W37" s="266">
        <v>0</v>
      </c>
    </row>
    <row r="38" spans="1:41" x14ac:dyDescent="0.25">
      <c r="A38" s="218" t="s">
        <v>207</v>
      </c>
      <c r="B38" s="266">
        <v>6.8462170090935697</v>
      </c>
      <c r="C38" s="266">
        <v>5.985790054374525</v>
      </c>
      <c r="D38" s="266">
        <v>4.1311368930196242</v>
      </c>
      <c r="E38" s="266">
        <v>4.2143964807227601</v>
      </c>
      <c r="F38" s="266">
        <v>3.8125195338715647</v>
      </c>
      <c r="G38" s="266">
        <v>3.6578697757760259</v>
      </c>
      <c r="H38" s="266">
        <v>2.4051210499168261</v>
      </c>
      <c r="I38" s="266">
        <v>2.3930216287763812</v>
      </c>
      <c r="J38" s="266">
        <v>2.140474578521927</v>
      </c>
      <c r="K38" s="266">
        <v>1.9798160233980429</v>
      </c>
      <c r="L38" s="266">
        <v>1.7747012394126425</v>
      </c>
      <c r="M38" s="266">
        <v>1.4057288061311206</v>
      </c>
      <c r="N38" s="266">
        <v>1.2780936929109377</v>
      </c>
      <c r="O38" s="266">
        <v>1.176884705935918</v>
      </c>
      <c r="P38" s="266">
        <v>0.81489447600366716</v>
      </c>
      <c r="Q38" s="266">
        <v>0.71372336411735426</v>
      </c>
      <c r="R38" s="266">
        <v>0.65754320411292</v>
      </c>
      <c r="S38" s="266">
        <v>0.63578099532957155</v>
      </c>
      <c r="T38" s="266">
        <v>0.72755126481384369</v>
      </c>
      <c r="U38" s="266">
        <v>0.81096404694844748</v>
      </c>
      <c r="V38" s="266">
        <v>0.72203908646004267</v>
      </c>
      <c r="W38" s="266">
        <v>0.54046651699969328</v>
      </c>
    </row>
    <row r="39" spans="1:41" x14ac:dyDescent="0.25">
      <c r="A39" s="218" t="s">
        <v>208</v>
      </c>
      <c r="B39" s="266">
        <v>5.8452302098787907</v>
      </c>
      <c r="C39" s="266">
        <v>5.2017276873227702</v>
      </c>
      <c r="D39" s="266">
        <v>2.8250493452951595</v>
      </c>
      <c r="E39" s="266">
        <v>3.0297109191834726</v>
      </c>
      <c r="F39" s="266">
        <v>2.7774970101307823</v>
      </c>
      <c r="G39" s="266">
        <v>3.0686125850164672</v>
      </c>
      <c r="H39" s="266">
        <v>1.8876541655313588</v>
      </c>
      <c r="I39" s="266">
        <v>1.86372052762774</v>
      </c>
      <c r="J39" s="266">
        <v>1.6941790339484426</v>
      </c>
      <c r="K39" s="266">
        <v>1.5704461892089854</v>
      </c>
      <c r="L39" s="266">
        <v>1.3865154221584075</v>
      </c>
      <c r="M39" s="266">
        <v>1.0182340914321262</v>
      </c>
      <c r="N39" s="266">
        <v>0.94064519007181147</v>
      </c>
      <c r="O39" s="266">
        <v>0.90681353890937122</v>
      </c>
      <c r="P39" s="266">
        <v>0.61836715824937905</v>
      </c>
      <c r="Q39" s="266">
        <v>0.55215069191677868</v>
      </c>
      <c r="R39" s="266">
        <v>0.47357182433523315</v>
      </c>
      <c r="S39" s="266">
        <v>0.45206534306677093</v>
      </c>
      <c r="T39" s="266">
        <v>0.43655882326151746</v>
      </c>
      <c r="U39" s="266">
        <v>0.3967840125261794</v>
      </c>
      <c r="V39" s="266">
        <v>0.36732837422925702</v>
      </c>
      <c r="W39" s="266">
        <v>6.1209158949886433E-2</v>
      </c>
    </row>
    <row r="40" spans="1:41" x14ac:dyDescent="0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</row>
    <row r="47" spans="1:41" s="242" customFormat="1" ht="12.75" x14ac:dyDescent="0.2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</row>
    <row r="48" spans="1:41" s="242" customFormat="1" ht="12.75" x14ac:dyDescent="0.2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</row>
    <row r="49" spans="1:65" s="243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</row>
    <row r="50" spans="1:65" s="242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</row>
    <row r="51" spans="1:65" s="242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</row>
    <row r="52" spans="1:65" s="242" customFormat="1" x14ac:dyDescent="0.25">
      <c r="A52" s="220"/>
      <c r="B52" s="220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</row>
    <row r="53" spans="1:65" s="242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</row>
    <row r="55" spans="1:65" x14ac:dyDescent="0.25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</row>
    <row r="56" spans="1:65" x14ac:dyDescent="0.25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</row>
    <row r="57" spans="1:65" x14ac:dyDescent="0.25">
      <c r="A57" s="239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</row>
    <row r="58" spans="1:65" x14ac:dyDescent="0.25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</row>
    <row r="59" spans="1:65" x14ac:dyDescent="0.25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</row>
    <row r="60" spans="1:65" x14ac:dyDescent="0.25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</row>
    <row r="61" spans="1:65" x14ac:dyDescent="0.25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</row>
    <row r="65" spans="1:24" x14ac:dyDescent="0.25">
      <c r="X65" s="238"/>
    </row>
    <row r="66" spans="1:24" x14ac:dyDescent="0.25">
      <c r="X66" s="238"/>
    </row>
    <row r="67" spans="1:24" x14ac:dyDescent="0.25">
      <c r="X67" s="239"/>
    </row>
    <row r="68" spans="1:24" x14ac:dyDescent="0.25">
      <c r="X68" s="238"/>
    </row>
    <row r="69" spans="1:24" x14ac:dyDescent="0.25">
      <c r="X69" s="238"/>
    </row>
    <row r="70" spans="1:24" s="238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4" s="238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4" s="239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s="238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s="238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s="238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s="238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AS35"/>
  <sheetViews>
    <sheetView topLeftCell="P1" workbookViewId="0">
      <selection activeCell="AM29" sqref="AM29"/>
    </sheetView>
  </sheetViews>
  <sheetFormatPr defaultColWidth="8.7109375" defaultRowHeight="15" x14ac:dyDescent="0.25"/>
  <cols>
    <col min="1" max="1" width="11.85546875" style="84" customWidth="1"/>
    <col min="2" max="16384" width="8.7109375" style="84"/>
  </cols>
  <sheetData>
    <row r="2" spans="1:45" s="245" customFormat="1" ht="75" x14ac:dyDescent="0.25">
      <c r="A2" s="247"/>
      <c r="B2" s="247" t="s">
        <v>219</v>
      </c>
      <c r="C2" s="247" t="s">
        <v>220</v>
      </c>
      <c r="D2" s="247" t="s">
        <v>221</v>
      </c>
      <c r="E2" s="247" t="s">
        <v>222</v>
      </c>
      <c r="F2" s="247" t="s">
        <v>223</v>
      </c>
      <c r="G2" s="247" t="s">
        <v>224</v>
      </c>
      <c r="H2" s="247" t="s">
        <v>225</v>
      </c>
      <c r="I2" s="247" t="s">
        <v>226</v>
      </c>
      <c r="J2" s="247" t="s">
        <v>227</v>
      </c>
      <c r="K2" s="247" t="s">
        <v>228</v>
      </c>
      <c r="L2" s="247" t="s">
        <v>229</v>
      </c>
      <c r="M2" s="247" t="s">
        <v>230</v>
      </c>
      <c r="N2" s="247" t="s">
        <v>231</v>
      </c>
      <c r="O2" s="247" t="s">
        <v>232</v>
      </c>
      <c r="P2" s="247" t="s">
        <v>233</v>
      </c>
      <c r="Q2" s="247" t="s">
        <v>234</v>
      </c>
      <c r="R2" s="247" t="s">
        <v>235</v>
      </c>
      <c r="S2" s="247" t="s">
        <v>236</v>
      </c>
      <c r="T2" s="247" t="s">
        <v>237</v>
      </c>
      <c r="U2" s="247" t="s">
        <v>238</v>
      </c>
      <c r="V2" s="247" t="s">
        <v>239</v>
      </c>
      <c r="W2" s="247" t="s">
        <v>240</v>
      </c>
      <c r="X2" s="247" t="s">
        <v>241</v>
      </c>
      <c r="Y2" s="247" t="s">
        <v>242</v>
      </c>
      <c r="Z2" s="247" t="s">
        <v>243</v>
      </c>
      <c r="AA2" s="247" t="s">
        <v>244</v>
      </c>
      <c r="AB2" s="247" t="s">
        <v>245</v>
      </c>
      <c r="AC2" s="247" t="s">
        <v>246</v>
      </c>
      <c r="AD2" s="247" t="s">
        <v>247</v>
      </c>
      <c r="AE2" s="247" t="s">
        <v>248</v>
      </c>
      <c r="AF2" s="247" t="s">
        <v>249</v>
      </c>
      <c r="AG2" s="247" t="s">
        <v>250</v>
      </c>
      <c r="AH2" s="247" t="s">
        <v>251</v>
      </c>
      <c r="AI2" s="247" t="s">
        <v>252</v>
      </c>
      <c r="AJ2" s="247" t="s">
        <v>253</v>
      </c>
      <c r="AK2" s="247" t="s">
        <v>254</v>
      </c>
      <c r="AL2" s="247" t="s">
        <v>255</v>
      </c>
      <c r="AM2" s="247" t="s">
        <v>256</v>
      </c>
      <c r="AN2" s="247" t="s">
        <v>257</v>
      </c>
      <c r="AO2" s="247" t="s">
        <v>258</v>
      </c>
      <c r="AP2" s="247" t="s">
        <v>259</v>
      </c>
      <c r="AQ2" s="247" t="s">
        <v>260</v>
      </c>
      <c r="AR2" s="247" t="s">
        <v>261</v>
      </c>
      <c r="AS2" s="247" t="s">
        <v>262</v>
      </c>
    </row>
    <row r="3" spans="1:45" s="246" customFormat="1" ht="60" x14ac:dyDescent="0.25">
      <c r="A3" s="248" t="s">
        <v>263</v>
      </c>
      <c r="B3" s="248" t="s">
        <v>264</v>
      </c>
      <c r="C3" s="248" t="s">
        <v>265</v>
      </c>
      <c r="D3" s="248" t="s">
        <v>266</v>
      </c>
      <c r="E3" s="248" t="s">
        <v>267</v>
      </c>
      <c r="F3" s="248" t="s">
        <v>268</v>
      </c>
      <c r="G3" s="248" t="s">
        <v>269</v>
      </c>
      <c r="H3" s="248" t="s">
        <v>270</v>
      </c>
      <c r="I3" s="248" t="s">
        <v>271</v>
      </c>
      <c r="J3" s="248" t="s">
        <v>272</v>
      </c>
      <c r="K3" s="248" t="s">
        <v>273</v>
      </c>
      <c r="L3" s="248" t="s">
        <v>274</v>
      </c>
      <c r="M3" s="248" t="s">
        <v>275</v>
      </c>
      <c r="N3" s="248" t="s">
        <v>276</v>
      </c>
      <c r="O3" s="248" t="s">
        <v>277</v>
      </c>
      <c r="P3" s="248" t="s">
        <v>278</v>
      </c>
      <c r="Q3" s="248" t="s">
        <v>279</v>
      </c>
      <c r="R3" s="248" t="s">
        <v>280</v>
      </c>
      <c r="S3" s="248" t="s">
        <v>281</v>
      </c>
      <c r="T3" s="248" t="s">
        <v>282</v>
      </c>
      <c r="U3" s="248" t="s">
        <v>283</v>
      </c>
      <c r="V3" s="248" t="s">
        <v>284</v>
      </c>
      <c r="W3" s="248" t="s">
        <v>285</v>
      </c>
      <c r="X3" s="248" t="s">
        <v>286</v>
      </c>
      <c r="Y3" s="248" t="s">
        <v>287</v>
      </c>
      <c r="Z3" s="248" t="s">
        <v>288</v>
      </c>
      <c r="AA3" s="248" t="s">
        <v>289</v>
      </c>
      <c r="AB3" s="248" t="s">
        <v>186</v>
      </c>
      <c r="AC3" s="248" t="s">
        <v>290</v>
      </c>
      <c r="AD3" s="248" t="s">
        <v>291</v>
      </c>
      <c r="AE3" s="248" t="s">
        <v>292</v>
      </c>
      <c r="AF3" s="248" t="s">
        <v>192</v>
      </c>
      <c r="AG3" s="248" t="s">
        <v>193</v>
      </c>
      <c r="AH3" s="248" t="s">
        <v>293</v>
      </c>
      <c r="AI3" s="248" t="s">
        <v>294</v>
      </c>
      <c r="AJ3" s="248" t="s">
        <v>295</v>
      </c>
      <c r="AK3" s="248" t="s">
        <v>296</v>
      </c>
      <c r="AL3" s="248" t="s">
        <v>297</v>
      </c>
      <c r="AM3" s="248" t="s">
        <v>184</v>
      </c>
      <c r="AN3" s="248" t="s">
        <v>298</v>
      </c>
      <c r="AO3" s="248" t="s">
        <v>299</v>
      </c>
      <c r="AP3" s="248" t="s">
        <v>300</v>
      </c>
      <c r="AQ3" s="248" t="s">
        <v>301</v>
      </c>
      <c r="AR3" s="248" t="s">
        <v>261</v>
      </c>
      <c r="AS3" s="248" t="s">
        <v>262</v>
      </c>
    </row>
    <row r="4" spans="1:45" x14ac:dyDescent="0.25">
      <c r="A4" s="73">
        <v>2024</v>
      </c>
      <c r="B4" s="73">
        <v>0</v>
      </c>
      <c r="C4" s="73">
        <v>0</v>
      </c>
      <c r="D4" s="73">
        <v>0</v>
      </c>
      <c r="E4" s="73">
        <v>0</v>
      </c>
      <c r="F4" s="73">
        <v>0</v>
      </c>
      <c r="G4" s="73">
        <v>0</v>
      </c>
      <c r="H4" s="73">
        <v>300</v>
      </c>
      <c r="I4" s="73">
        <v>100</v>
      </c>
      <c r="J4" s="73">
        <v>0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0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100</v>
      </c>
      <c r="Y4" s="73">
        <v>0</v>
      </c>
      <c r="Z4" s="73">
        <v>0</v>
      </c>
      <c r="AA4" s="73">
        <v>0</v>
      </c>
      <c r="AB4" s="73">
        <v>0</v>
      </c>
      <c r="AC4" s="73">
        <v>0</v>
      </c>
      <c r="AD4" s="73">
        <v>0</v>
      </c>
      <c r="AE4" s="73">
        <v>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3.9000000953674321</v>
      </c>
      <c r="AL4" s="73">
        <v>9.4099998474121094</v>
      </c>
      <c r="AM4" s="73">
        <v>60.454000264406204</v>
      </c>
      <c r="AN4" s="73">
        <v>0</v>
      </c>
      <c r="AO4" s="73">
        <v>14.2410956</v>
      </c>
      <c r="AP4" s="73">
        <v>38.045572555287997</v>
      </c>
      <c r="AQ4" s="73">
        <v>12.873823399999999</v>
      </c>
      <c r="AR4" s="73">
        <v>55</v>
      </c>
      <c r="AS4" s="73">
        <v>12</v>
      </c>
    </row>
    <row r="5" spans="1:45" x14ac:dyDescent="0.25">
      <c r="A5" s="73">
        <v>2025</v>
      </c>
      <c r="B5" s="73">
        <v>0</v>
      </c>
      <c r="C5" s="73">
        <v>0</v>
      </c>
      <c r="D5" s="73">
        <v>0</v>
      </c>
      <c r="E5" s="73">
        <v>0</v>
      </c>
      <c r="F5" s="73">
        <v>0</v>
      </c>
      <c r="G5" s="73">
        <v>237</v>
      </c>
      <c r="H5" s="73">
        <v>500</v>
      </c>
      <c r="I5" s="73">
        <v>100</v>
      </c>
      <c r="J5" s="73">
        <v>100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3">
        <v>300</v>
      </c>
      <c r="Y5" s="73">
        <v>0</v>
      </c>
      <c r="Z5" s="73">
        <v>0</v>
      </c>
      <c r="AA5" s="73">
        <v>0</v>
      </c>
      <c r="AB5" s="73">
        <v>0</v>
      </c>
      <c r="AC5" s="73">
        <v>450</v>
      </c>
      <c r="AD5" s="73">
        <v>0</v>
      </c>
      <c r="AE5" s="73">
        <v>0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3.9000000953674321</v>
      </c>
      <c r="AL5" s="73">
        <v>14.27999973297119</v>
      </c>
      <c r="AM5" s="73">
        <v>118.45295222103596</v>
      </c>
      <c r="AN5" s="73">
        <v>0</v>
      </c>
      <c r="AO5" s="73">
        <v>26.374985599999999</v>
      </c>
      <c r="AP5" s="73">
        <v>59.426396861328548</v>
      </c>
      <c r="AQ5" s="73">
        <v>26.255442899999998</v>
      </c>
      <c r="AR5" s="73">
        <v>79</v>
      </c>
      <c r="AS5" s="73">
        <v>25.60000038146973</v>
      </c>
    </row>
    <row r="6" spans="1:45" x14ac:dyDescent="0.25">
      <c r="A6" s="73">
        <v>2026</v>
      </c>
      <c r="B6" s="73">
        <v>0</v>
      </c>
      <c r="C6" s="73">
        <v>0</v>
      </c>
      <c r="D6" s="73">
        <v>0</v>
      </c>
      <c r="E6" s="73">
        <v>0</v>
      </c>
      <c r="F6" s="73">
        <v>0</v>
      </c>
      <c r="G6" s="73">
        <v>474</v>
      </c>
      <c r="H6" s="73">
        <v>500</v>
      </c>
      <c r="I6" s="73">
        <v>100</v>
      </c>
      <c r="J6" s="73">
        <v>100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100</v>
      </c>
      <c r="V6" s="73">
        <v>0</v>
      </c>
      <c r="W6" s="73">
        <v>0</v>
      </c>
      <c r="X6" s="73">
        <v>700</v>
      </c>
      <c r="Y6" s="73">
        <v>0</v>
      </c>
      <c r="Z6" s="73">
        <v>0</v>
      </c>
      <c r="AA6" s="73">
        <v>0</v>
      </c>
      <c r="AB6" s="73">
        <v>0</v>
      </c>
      <c r="AC6" s="73">
        <v>450</v>
      </c>
      <c r="AD6" s="73">
        <v>0</v>
      </c>
      <c r="AE6" s="73">
        <v>250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3.9000000953674321</v>
      </c>
      <c r="AL6" s="73">
        <v>18.110000610351559</v>
      </c>
      <c r="AM6" s="73">
        <v>188.49384067952633</v>
      </c>
      <c r="AN6" s="73">
        <v>0</v>
      </c>
      <c r="AO6" s="73">
        <v>50.051728099999998</v>
      </c>
      <c r="AP6" s="73">
        <v>80.807221167369093</v>
      </c>
      <c r="AQ6" s="73">
        <v>39.998750700000002</v>
      </c>
      <c r="AR6" s="73">
        <v>79</v>
      </c>
      <c r="AS6" s="73">
        <v>25.60000038146973</v>
      </c>
    </row>
    <row r="7" spans="1:45" x14ac:dyDescent="0.25">
      <c r="A7" s="73">
        <v>2027</v>
      </c>
      <c r="B7" s="73">
        <v>0</v>
      </c>
      <c r="C7" s="73">
        <v>0</v>
      </c>
      <c r="D7" s="73">
        <v>0</v>
      </c>
      <c r="E7" s="73">
        <v>0</v>
      </c>
      <c r="F7" s="73">
        <v>0</v>
      </c>
      <c r="G7" s="73">
        <v>711</v>
      </c>
      <c r="H7" s="73">
        <v>500</v>
      </c>
      <c r="I7" s="73">
        <v>200</v>
      </c>
      <c r="J7" s="73">
        <v>200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400</v>
      </c>
      <c r="Q7" s="73">
        <v>0</v>
      </c>
      <c r="R7" s="73">
        <v>0</v>
      </c>
      <c r="S7" s="73">
        <v>0</v>
      </c>
      <c r="T7" s="73">
        <v>0</v>
      </c>
      <c r="U7" s="73">
        <v>100</v>
      </c>
      <c r="V7" s="73">
        <v>0</v>
      </c>
      <c r="W7" s="73">
        <v>0</v>
      </c>
      <c r="X7" s="73">
        <v>1000</v>
      </c>
      <c r="Y7" s="73">
        <v>0</v>
      </c>
      <c r="Z7" s="73">
        <v>0</v>
      </c>
      <c r="AA7" s="73">
        <v>0</v>
      </c>
      <c r="AB7" s="73">
        <v>0</v>
      </c>
      <c r="AC7" s="73">
        <v>450</v>
      </c>
      <c r="AD7" s="73">
        <v>0</v>
      </c>
      <c r="AE7" s="73">
        <v>249.94999694824219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3.9000000953674321</v>
      </c>
      <c r="AL7" s="73">
        <v>24.719999313354489</v>
      </c>
      <c r="AM7" s="73">
        <v>240.64101359248164</v>
      </c>
      <c r="AN7" s="73">
        <v>0</v>
      </c>
      <c r="AO7" s="73">
        <v>64.249858200000006</v>
      </c>
      <c r="AP7" s="73">
        <v>121.26733986062111</v>
      </c>
      <c r="AQ7" s="73">
        <v>54.441150899999997</v>
      </c>
      <c r="AR7" s="73">
        <v>79</v>
      </c>
      <c r="AS7" s="73">
        <v>25.60000038146973</v>
      </c>
    </row>
    <row r="8" spans="1:45" x14ac:dyDescent="0.25">
      <c r="A8" s="73">
        <v>2028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3">
        <v>948</v>
      </c>
      <c r="H8" s="73">
        <v>500</v>
      </c>
      <c r="I8" s="73">
        <v>200</v>
      </c>
      <c r="J8" s="73">
        <v>200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399.79998779296875</v>
      </c>
      <c r="Q8" s="73">
        <v>0</v>
      </c>
      <c r="R8" s="73">
        <v>0</v>
      </c>
      <c r="S8" s="73">
        <v>0</v>
      </c>
      <c r="T8" s="73">
        <v>0</v>
      </c>
      <c r="U8" s="73">
        <v>100</v>
      </c>
      <c r="V8" s="73">
        <v>0</v>
      </c>
      <c r="W8" s="73">
        <v>0</v>
      </c>
      <c r="X8" s="73">
        <v>1000</v>
      </c>
      <c r="Y8" s="73">
        <v>0</v>
      </c>
      <c r="Z8" s="73">
        <v>0</v>
      </c>
      <c r="AA8" s="73">
        <v>0</v>
      </c>
      <c r="AB8" s="73">
        <v>0</v>
      </c>
      <c r="AC8" s="73">
        <v>750</v>
      </c>
      <c r="AD8" s="73">
        <v>0</v>
      </c>
      <c r="AE8" s="73">
        <v>249.90000152587891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6.9000000953674316</v>
      </c>
      <c r="AL8" s="73">
        <v>28.389999389648441</v>
      </c>
      <c r="AM8" s="73">
        <v>301.81088727712631</v>
      </c>
      <c r="AN8" s="73">
        <v>0</v>
      </c>
      <c r="AO8" s="73">
        <v>77.881466000000003</v>
      </c>
      <c r="AP8" s="73">
        <v>161.72745855387299</v>
      </c>
      <c r="AQ8" s="73">
        <v>69.454560999999998</v>
      </c>
      <c r="AR8" s="73">
        <v>79</v>
      </c>
      <c r="AS8" s="73">
        <v>25.60000038146973</v>
      </c>
    </row>
    <row r="9" spans="1:45" x14ac:dyDescent="0.25">
      <c r="A9" s="73">
        <v>2029</v>
      </c>
      <c r="B9" s="73">
        <v>0</v>
      </c>
      <c r="C9" s="73">
        <v>0</v>
      </c>
      <c r="D9" s="73">
        <v>0</v>
      </c>
      <c r="E9" s="73">
        <v>237</v>
      </c>
      <c r="F9" s="73">
        <v>0</v>
      </c>
      <c r="G9" s="73">
        <v>948</v>
      </c>
      <c r="H9" s="73">
        <v>500</v>
      </c>
      <c r="I9" s="73">
        <v>200</v>
      </c>
      <c r="J9" s="73">
        <v>200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499.60000610351563</v>
      </c>
      <c r="Q9" s="73">
        <v>0</v>
      </c>
      <c r="R9" s="73">
        <v>0</v>
      </c>
      <c r="S9" s="73">
        <v>0</v>
      </c>
      <c r="T9" s="73">
        <v>0</v>
      </c>
      <c r="U9" s="73">
        <v>100</v>
      </c>
      <c r="V9" s="73">
        <v>0</v>
      </c>
      <c r="W9" s="73">
        <v>0</v>
      </c>
      <c r="X9" s="73">
        <v>1000</v>
      </c>
      <c r="Y9" s="73">
        <v>0</v>
      </c>
      <c r="Z9" s="73">
        <v>0</v>
      </c>
      <c r="AA9" s="73">
        <v>0</v>
      </c>
      <c r="AB9" s="73">
        <v>0</v>
      </c>
      <c r="AC9" s="73">
        <v>1050</v>
      </c>
      <c r="AD9" s="73">
        <v>0</v>
      </c>
      <c r="AE9" s="73">
        <v>249.84999847412109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8.8999996185302734</v>
      </c>
      <c r="AL9" s="73">
        <v>31.739999771118161</v>
      </c>
      <c r="AM9" s="73">
        <v>342.57578945159912</v>
      </c>
      <c r="AN9" s="73">
        <v>0</v>
      </c>
      <c r="AO9" s="73">
        <v>115.38244400000001</v>
      </c>
      <c r="AP9" s="73">
        <v>223.04598359990609</v>
      </c>
      <c r="AQ9" s="73">
        <v>84.919694000000007</v>
      </c>
      <c r="AR9" s="73">
        <v>79</v>
      </c>
      <c r="AS9" s="73">
        <v>25.60000038146973</v>
      </c>
    </row>
    <row r="10" spans="1:45" x14ac:dyDescent="0.25">
      <c r="A10" s="73">
        <v>2030</v>
      </c>
      <c r="B10" s="73">
        <v>0</v>
      </c>
      <c r="C10" s="73">
        <v>0</v>
      </c>
      <c r="D10" s="73">
        <v>0</v>
      </c>
      <c r="E10" s="73">
        <v>474</v>
      </c>
      <c r="F10" s="73">
        <v>0</v>
      </c>
      <c r="G10" s="73">
        <v>948</v>
      </c>
      <c r="H10" s="73">
        <v>600</v>
      </c>
      <c r="I10" s="73">
        <v>200</v>
      </c>
      <c r="J10" s="73">
        <v>300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699.34999084472656</v>
      </c>
      <c r="Q10" s="73">
        <v>0</v>
      </c>
      <c r="R10" s="73">
        <v>0</v>
      </c>
      <c r="S10" s="73">
        <v>0</v>
      </c>
      <c r="T10" s="73">
        <v>0</v>
      </c>
      <c r="U10" s="73">
        <v>100</v>
      </c>
      <c r="V10" s="73">
        <v>0</v>
      </c>
      <c r="W10" s="73">
        <v>0</v>
      </c>
      <c r="X10" s="73">
        <v>1000</v>
      </c>
      <c r="Y10" s="73">
        <v>0</v>
      </c>
      <c r="Z10" s="73">
        <v>0</v>
      </c>
      <c r="AA10" s="73">
        <v>0</v>
      </c>
      <c r="AB10" s="73">
        <v>0</v>
      </c>
      <c r="AC10" s="73">
        <v>1050</v>
      </c>
      <c r="AD10" s="73">
        <v>0</v>
      </c>
      <c r="AE10" s="73">
        <v>249.80000305175781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8.8999996185302734</v>
      </c>
      <c r="AL10" s="73">
        <v>36.619998931884773</v>
      </c>
      <c r="AM10" s="73">
        <v>389.74356353282928</v>
      </c>
      <c r="AN10" s="73">
        <v>0</v>
      </c>
      <c r="AO10" s="73">
        <v>131.83969400000001</v>
      </c>
      <c r="AP10" s="73">
        <v>284.36450864593922</v>
      </c>
      <c r="AQ10" s="73">
        <v>101.44672299999999</v>
      </c>
      <c r="AR10" s="73">
        <v>79</v>
      </c>
      <c r="AS10" s="73">
        <v>25.60000038146973</v>
      </c>
    </row>
    <row r="11" spans="1:45" x14ac:dyDescent="0.25">
      <c r="A11" s="73">
        <v>2031</v>
      </c>
      <c r="B11" s="73">
        <v>0</v>
      </c>
      <c r="C11" s="73">
        <v>0</v>
      </c>
      <c r="D11" s="73">
        <v>0</v>
      </c>
      <c r="E11" s="73">
        <v>474</v>
      </c>
      <c r="F11" s="73">
        <v>0</v>
      </c>
      <c r="G11" s="73">
        <v>948</v>
      </c>
      <c r="H11" s="73">
        <v>600</v>
      </c>
      <c r="I11" s="73">
        <v>200</v>
      </c>
      <c r="J11" s="73">
        <v>400</v>
      </c>
      <c r="K11" s="73">
        <v>0</v>
      </c>
      <c r="L11" s="73">
        <v>0</v>
      </c>
      <c r="M11" s="73">
        <v>200</v>
      </c>
      <c r="N11" s="73">
        <v>0</v>
      </c>
      <c r="O11" s="73">
        <v>0</v>
      </c>
      <c r="P11" s="73">
        <v>1399.0000076293945</v>
      </c>
      <c r="Q11" s="73">
        <v>0</v>
      </c>
      <c r="R11" s="73">
        <v>0</v>
      </c>
      <c r="S11" s="73">
        <v>0</v>
      </c>
      <c r="T11" s="73">
        <v>0</v>
      </c>
      <c r="U11" s="73">
        <v>100</v>
      </c>
      <c r="V11" s="73">
        <v>0</v>
      </c>
      <c r="W11" s="73">
        <v>0</v>
      </c>
      <c r="X11" s="73">
        <v>1000</v>
      </c>
      <c r="Y11" s="73">
        <v>0</v>
      </c>
      <c r="Z11" s="73">
        <v>0</v>
      </c>
      <c r="AA11" s="73">
        <v>0</v>
      </c>
      <c r="AB11" s="73">
        <v>0</v>
      </c>
      <c r="AC11" s="73">
        <v>1050</v>
      </c>
      <c r="AD11" s="73">
        <v>0</v>
      </c>
      <c r="AE11" s="73">
        <v>249.75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9.7200002670288086</v>
      </c>
      <c r="AL11" s="73">
        <v>39.990001678466797</v>
      </c>
      <c r="AM11" s="73">
        <v>441.95901775360102</v>
      </c>
      <c r="AN11" s="73">
        <v>0</v>
      </c>
      <c r="AO11" s="73">
        <v>148.12393700000001</v>
      </c>
      <c r="AP11" s="73">
        <v>351.50843736546011</v>
      </c>
      <c r="AQ11" s="73">
        <v>118.75723299999999</v>
      </c>
      <c r="AR11" s="73">
        <v>79</v>
      </c>
      <c r="AS11" s="73">
        <v>25.60000038146973</v>
      </c>
    </row>
    <row r="12" spans="1:45" x14ac:dyDescent="0.25">
      <c r="A12" s="73">
        <v>2032</v>
      </c>
      <c r="B12" s="73">
        <v>0</v>
      </c>
      <c r="C12" s="73">
        <v>0</v>
      </c>
      <c r="D12" s="73">
        <v>0</v>
      </c>
      <c r="E12" s="73">
        <v>711</v>
      </c>
      <c r="F12" s="73">
        <v>0</v>
      </c>
      <c r="G12" s="73">
        <v>948</v>
      </c>
      <c r="H12" s="73">
        <v>600</v>
      </c>
      <c r="I12" s="73">
        <v>200</v>
      </c>
      <c r="J12" s="73">
        <v>400</v>
      </c>
      <c r="K12" s="73">
        <v>0</v>
      </c>
      <c r="L12" s="73">
        <v>0</v>
      </c>
      <c r="M12" s="73">
        <v>200</v>
      </c>
      <c r="N12" s="73">
        <v>0</v>
      </c>
      <c r="O12" s="73">
        <v>0</v>
      </c>
      <c r="P12" s="73">
        <v>1398.2999801635742</v>
      </c>
      <c r="Q12" s="73">
        <v>0</v>
      </c>
      <c r="R12" s="73">
        <v>0</v>
      </c>
      <c r="S12" s="73">
        <v>0</v>
      </c>
      <c r="T12" s="73">
        <v>0</v>
      </c>
      <c r="U12" s="73">
        <v>100</v>
      </c>
      <c r="V12" s="73">
        <v>0</v>
      </c>
      <c r="W12" s="73">
        <v>0</v>
      </c>
      <c r="X12" s="73">
        <v>1000</v>
      </c>
      <c r="Y12" s="73">
        <v>0</v>
      </c>
      <c r="Z12" s="73">
        <v>0</v>
      </c>
      <c r="AA12" s="73">
        <v>0</v>
      </c>
      <c r="AB12" s="73">
        <v>0</v>
      </c>
      <c r="AC12" s="73">
        <v>1050</v>
      </c>
      <c r="AD12" s="73">
        <v>0</v>
      </c>
      <c r="AE12" s="73">
        <v>249.69999694824219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10.590000152587891</v>
      </c>
      <c r="AL12" s="73">
        <v>43.580001831054688</v>
      </c>
      <c r="AM12" s="73">
        <v>498.06994926929474</v>
      </c>
      <c r="AN12" s="73">
        <v>0</v>
      </c>
      <c r="AO12" s="73">
        <v>200.929247</v>
      </c>
      <c r="AP12" s="73">
        <v>418.652366084981</v>
      </c>
      <c r="AQ12" s="73">
        <v>135.90918200000002</v>
      </c>
      <c r="AR12" s="73">
        <v>79</v>
      </c>
      <c r="AS12" s="73">
        <v>25.60000038146973</v>
      </c>
    </row>
    <row r="13" spans="1:45" x14ac:dyDescent="0.25">
      <c r="A13" s="73">
        <v>2033</v>
      </c>
      <c r="B13" s="73">
        <v>0</v>
      </c>
      <c r="C13" s="73">
        <v>0</v>
      </c>
      <c r="D13" s="73">
        <v>0</v>
      </c>
      <c r="E13" s="73">
        <v>711</v>
      </c>
      <c r="F13" s="73">
        <v>18.29999923706055</v>
      </c>
      <c r="G13" s="73">
        <v>948</v>
      </c>
      <c r="H13" s="73">
        <v>600</v>
      </c>
      <c r="I13" s="73">
        <v>200</v>
      </c>
      <c r="J13" s="73">
        <v>400</v>
      </c>
      <c r="K13" s="73">
        <v>0</v>
      </c>
      <c r="L13" s="73">
        <v>0</v>
      </c>
      <c r="M13" s="73">
        <v>400</v>
      </c>
      <c r="N13" s="73">
        <v>0</v>
      </c>
      <c r="O13" s="73">
        <v>0</v>
      </c>
      <c r="P13" s="73">
        <v>1397.5999984741211</v>
      </c>
      <c r="Q13" s="73">
        <v>0</v>
      </c>
      <c r="R13" s="73">
        <v>0</v>
      </c>
      <c r="S13" s="73">
        <v>0</v>
      </c>
      <c r="T13" s="73">
        <v>0</v>
      </c>
      <c r="U13" s="73">
        <v>100</v>
      </c>
      <c r="V13" s="73">
        <v>0</v>
      </c>
      <c r="W13" s="73">
        <v>0</v>
      </c>
      <c r="X13" s="73">
        <v>1000</v>
      </c>
      <c r="Y13" s="73">
        <v>0</v>
      </c>
      <c r="Z13" s="73">
        <v>0</v>
      </c>
      <c r="AA13" s="73">
        <v>0</v>
      </c>
      <c r="AB13" s="73">
        <v>0</v>
      </c>
      <c r="AC13" s="73">
        <v>1050</v>
      </c>
      <c r="AD13" s="73">
        <v>0</v>
      </c>
      <c r="AE13" s="73">
        <v>249.65000152587891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11.47000026702881</v>
      </c>
      <c r="AL13" s="73">
        <v>47.200000762939453</v>
      </c>
      <c r="AM13" s="73">
        <v>555.84615278244019</v>
      </c>
      <c r="AN13" s="73">
        <v>0</v>
      </c>
      <c r="AO13" s="73">
        <v>219.51485700000001</v>
      </c>
      <c r="AP13" s="73">
        <v>489.51080342847717</v>
      </c>
      <c r="AQ13" s="73">
        <v>153.716688</v>
      </c>
      <c r="AR13" s="73">
        <v>79</v>
      </c>
      <c r="AS13" s="73">
        <v>25.60000038146973</v>
      </c>
    </row>
    <row r="14" spans="1:45" x14ac:dyDescent="0.25">
      <c r="A14" s="73">
        <v>2034</v>
      </c>
      <c r="B14" s="73">
        <v>0</v>
      </c>
      <c r="C14" s="73">
        <v>0</v>
      </c>
      <c r="D14" s="73">
        <v>0</v>
      </c>
      <c r="E14" s="73">
        <v>711</v>
      </c>
      <c r="F14" s="73">
        <v>18.29999923706055</v>
      </c>
      <c r="G14" s="73">
        <v>948</v>
      </c>
      <c r="H14" s="73">
        <v>600</v>
      </c>
      <c r="I14" s="73">
        <v>200</v>
      </c>
      <c r="J14" s="73">
        <v>400</v>
      </c>
      <c r="K14" s="73">
        <v>0</v>
      </c>
      <c r="L14" s="73">
        <v>0</v>
      </c>
      <c r="M14" s="73">
        <v>400</v>
      </c>
      <c r="N14" s="73">
        <v>0</v>
      </c>
      <c r="O14" s="73">
        <v>0</v>
      </c>
      <c r="P14" s="73">
        <v>1396.9000015258789</v>
      </c>
      <c r="Q14" s="73">
        <v>0</v>
      </c>
      <c r="R14" s="73">
        <v>0</v>
      </c>
      <c r="S14" s="73">
        <v>0</v>
      </c>
      <c r="T14" s="73">
        <v>0</v>
      </c>
      <c r="U14" s="73">
        <v>100</v>
      </c>
      <c r="V14" s="73">
        <v>0</v>
      </c>
      <c r="W14" s="73">
        <v>0</v>
      </c>
      <c r="X14" s="73">
        <v>1100</v>
      </c>
      <c r="Y14" s="73">
        <v>0</v>
      </c>
      <c r="Z14" s="73">
        <v>0</v>
      </c>
      <c r="AA14" s="73">
        <v>0</v>
      </c>
      <c r="AB14" s="73">
        <v>0</v>
      </c>
      <c r="AC14" s="73">
        <v>1200</v>
      </c>
      <c r="AD14" s="73">
        <v>0</v>
      </c>
      <c r="AE14" s="73">
        <v>249.59999847412109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12.35000038146973</v>
      </c>
      <c r="AL14" s="73">
        <v>50.830001831054688</v>
      </c>
      <c r="AM14" s="73">
        <v>598.44578766822804</v>
      </c>
      <c r="AN14" s="73">
        <v>0</v>
      </c>
      <c r="AO14" s="73">
        <v>238.569873</v>
      </c>
      <c r="AP14" s="73">
        <v>560.36924077197341</v>
      </c>
      <c r="AQ14" s="73">
        <v>159.92931199999998</v>
      </c>
      <c r="AR14" s="73">
        <v>79</v>
      </c>
      <c r="AS14" s="73">
        <v>25.60000038146973</v>
      </c>
    </row>
    <row r="15" spans="1:45" x14ac:dyDescent="0.25">
      <c r="A15" s="73">
        <v>2035</v>
      </c>
      <c r="B15" s="73">
        <v>0</v>
      </c>
      <c r="C15" s="73">
        <v>0</v>
      </c>
      <c r="D15" s="73">
        <v>0</v>
      </c>
      <c r="E15" s="73">
        <v>948</v>
      </c>
      <c r="F15" s="73">
        <v>36.599998474121101</v>
      </c>
      <c r="G15" s="73">
        <v>948</v>
      </c>
      <c r="H15" s="73">
        <v>600</v>
      </c>
      <c r="I15" s="73">
        <v>200</v>
      </c>
      <c r="J15" s="73">
        <v>400</v>
      </c>
      <c r="K15" s="73">
        <v>0</v>
      </c>
      <c r="L15" s="73">
        <v>0</v>
      </c>
      <c r="M15" s="73">
        <v>600</v>
      </c>
      <c r="N15" s="73">
        <v>0</v>
      </c>
      <c r="O15" s="73">
        <v>0</v>
      </c>
      <c r="P15" s="73">
        <v>1496.2000122070313</v>
      </c>
      <c r="Q15" s="73">
        <v>0</v>
      </c>
      <c r="R15" s="73">
        <v>0</v>
      </c>
      <c r="S15" s="73">
        <v>0</v>
      </c>
      <c r="T15" s="73">
        <v>0</v>
      </c>
      <c r="U15" s="73">
        <v>100</v>
      </c>
      <c r="V15" s="73">
        <v>0</v>
      </c>
      <c r="W15" s="73">
        <v>0</v>
      </c>
      <c r="X15" s="73">
        <v>1100</v>
      </c>
      <c r="Y15" s="73">
        <v>0</v>
      </c>
      <c r="Z15" s="73">
        <v>0</v>
      </c>
      <c r="AA15" s="73">
        <v>0</v>
      </c>
      <c r="AB15" s="73">
        <v>0</v>
      </c>
      <c r="AC15" s="73">
        <v>1200</v>
      </c>
      <c r="AD15" s="73">
        <v>0</v>
      </c>
      <c r="AE15" s="73">
        <v>249.55000305175781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13.239999771118161</v>
      </c>
      <c r="AL15" s="73">
        <v>54.470001220703118</v>
      </c>
      <c r="AM15" s="73">
        <v>643.21664643287659</v>
      </c>
      <c r="AN15" s="73">
        <v>0</v>
      </c>
      <c r="AO15" s="73">
        <v>258.28604999999999</v>
      </c>
      <c r="AP15" s="73">
        <v>631.33850343142001</v>
      </c>
      <c r="AQ15" s="73">
        <v>166.905777</v>
      </c>
      <c r="AR15" s="73">
        <v>79</v>
      </c>
      <c r="AS15" s="73">
        <v>25.60000038146973</v>
      </c>
    </row>
    <row r="16" spans="1:45" x14ac:dyDescent="0.25">
      <c r="A16" s="73">
        <v>2036</v>
      </c>
      <c r="B16" s="73">
        <v>0</v>
      </c>
      <c r="C16" s="73">
        <v>0</v>
      </c>
      <c r="D16" s="73">
        <v>0</v>
      </c>
      <c r="E16" s="73">
        <v>948</v>
      </c>
      <c r="F16" s="73">
        <v>36.599998474121101</v>
      </c>
      <c r="G16" s="73">
        <v>948</v>
      </c>
      <c r="H16" s="73">
        <v>1200</v>
      </c>
      <c r="I16" s="73">
        <v>400</v>
      </c>
      <c r="J16" s="73">
        <v>700</v>
      </c>
      <c r="K16" s="73">
        <v>0</v>
      </c>
      <c r="L16" s="73">
        <v>0</v>
      </c>
      <c r="M16" s="73">
        <v>600</v>
      </c>
      <c r="N16" s="73">
        <v>0</v>
      </c>
      <c r="O16" s="73">
        <v>0</v>
      </c>
      <c r="P16" s="73">
        <v>1495.4500045776367</v>
      </c>
      <c r="Q16" s="73">
        <v>0</v>
      </c>
      <c r="R16" s="73">
        <v>0</v>
      </c>
      <c r="S16" s="73">
        <v>0</v>
      </c>
      <c r="T16" s="73">
        <v>0</v>
      </c>
      <c r="U16" s="73">
        <v>100</v>
      </c>
      <c r="V16" s="73">
        <v>0</v>
      </c>
      <c r="W16" s="73">
        <v>0</v>
      </c>
      <c r="X16" s="73">
        <v>1100</v>
      </c>
      <c r="Y16" s="73">
        <v>0</v>
      </c>
      <c r="Z16" s="73">
        <v>0</v>
      </c>
      <c r="AA16" s="73">
        <v>0</v>
      </c>
      <c r="AB16" s="73">
        <v>0</v>
      </c>
      <c r="AC16" s="73">
        <v>1200</v>
      </c>
      <c r="AD16" s="73">
        <v>0</v>
      </c>
      <c r="AE16" s="73">
        <v>249.5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14.11999988555908</v>
      </c>
      <c r="AL16" s="73">
        <v>58.099998474121087</v>
      </c>
      <c r="AM16" s="73">
        <v>686.58678805828094</v>
      </c>
      <c r="AN16" s="73">
        <v>0</v>
      </c>
      <c r="AO16" s="73">
        <v>277.04538300000002</v>
      </c>
      <c r="AP16" s="73">
        <v>702.30776609086661</v>
      </c>
      <c r="AQ16" s="73">
        <v>173.62050099999999</v>
      </c>
      <c r="AR16" s="73">
        <v>79</v>
      </c>
      <c r="AS16" s="73">
        <v>25.60000038146973</v>
      </c>
    </row>
    <row r="17" spans="1:45" x14ac:dyDescent="0.25">
      <c r="A17" s="73">
        <v>2037</v>
      </c>
      <c r="B17" s="73">
        <v>0</v>
      </c>
      <c r="C17" s="73">
        <v>0</v>
      </c>
      <c r="D17" s="73">
        <v>0</v>
      </c>
      <c r="E17" s="73">
        <v>1185</v>
      </c>
      <c r="F17" s="73">
        <v>91.499996185302749</v>
      </c>
      <c r="G17" s="73">
        <v>948</v>
      </c>
      <c r="H17" s="73">
        <v>1200</v>
      </c>
      <c r="I17" s="73">
        <v>400</v>
      </c>
      <c r="J17" s="73">
        <v>700</v>
      </c>
      <c r="K17" s="73">
        <v>0</v>
      </c>
      <c r="L17" s="73">
        <v>0</v>
      </c>
      <c r="M17" s="73">
        <v>700</v>
      </c>
      <c r="N17" s="73">
        <v>0</v>
      </c>
      <c r="O17" s="73">
        <v>0</v>
      </c>
      <c r="P17" s="73">
        <v>1494.6999816894531</v>
      </c>
      <c r="Q17" s="73">
        <v>0</v>
      </c>
      <c r="R17" s="73">
        <v>0</v>
      </c>
      <c r="S17" s="73">
        <v>0</v>
      </c>
      <c r="T17" s="73">
        <v>0</v>
      </c>
      <c r="U17" s="73">
        <v>100</v>
      </c>
      <c r="V17" s="73">
        <v>0</v>
      </c>
      <c r="W17" s="73">
        <v>0</v>
      </c>
      <c r="X17" s="73">
        <v>1100</v>
      </c>
      <c r="Y17" s="73">
        <v>0</v>
      </c>
      <c r="Z17" s="73">
        <v>0</v>
      </c>
      <c r="AA17" s="73">
        <v>0</v>
      </c>
      <c r="AB17" s="73">
        <v>0</v>
      </c>
      <c r="AC17" s="73">
        <v>1200</v>
      </c>
      <c r="AD17" s="73">
        <v>0</v>
      </c>
      <c r="AE17" s="73">
        <v>249.44999694824219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15.010000228881839</v>
      </c>
      <c r="AL17" s="73">
        <v>61.759998321533203</v>
      </c>
      <c r="AM17" s="73">
        <v>728.09285712242115</v>
      </c>
      <c r="AN17" s="73">
        <v>0</v>
      </c>
      <c r="AO17" s="73">
        <v>294.53497199999998</v>
      </c>
      <c r="AP17" s="73">
        <v>773.53780368399657</v>
      </c>
      <c r="AQ17" s="73">
        <v>184.262969</v>
      </c>
      <c r="AR17" s="73">
        <v>79</v>
      </c>
      <c r="AS17" s="73">
        <v>25.60000038146973</v>
      </c>
    </row>
    <row r="18" spans="1:45" x14ac:dyDescent="0.25">
      <c r="A18" s="73">
        <v>2038</v>
      </c>
      <c r="B18" s="73">
        <v>0</v>
      </c>
      <c r="C18" s="73">
        <v>0</v>
      </c>
      <c r="D18" s="73">
        <v>0</v>
      </c>
      <c r="E18" s="73">
        <v>1185</v>
      </c>
      <c r="F18" s="73">
        <v>91.499996185302749</v>
      </c>
      <c r="G18" s="73">
        <v>948</v>
      </c>
      <c r="H18" s="73">
        <v>1200</v>
      </c>
      <c r="I18" s="73">
        <v>600</v>
      </c>
      <c r="J18" s="73">
        <v>1200</v>
      </c>
      <c r="K18" s="73">
        <v>0</v>
      </c>
      <c r="L18" s="73">
        <v>0</v>
      </c>
      <c r="M18" s="73">
        <v>700</v>
      </c>
      <c r="N18" s="73">
        <v>0</v>
      </c>
      <c r="O18" s="73">
        <v>0</v>
      </c>
      <c r="P18" s="73">
        <v>2093.9499969482422</v>
      </c>
      <c r="Q18" s="73">
        <v>0</v>
      </c>
      <c r="R18" s="73">
        <v>0</v>
      </c>
      <c r="S18" s="73">
        <v>0</v>
      </c>
      <c r="T18" s="73">
        <v>0</v>
      </c>
      <c r="U18" s="73">
        <v>100</v>
      </c>
      <c r="V18" s="73">
        <v>0</v>
      </c>
      <c r="W18" s="73">
        <v>0</v>
      </c>
      <c r="X18" s="73">
        <v>1100</v>
      </c>
      <c r="Y18" s="73">
        <v>0</v>
      </c>
      <c r="Z18" s="73">
        <v>0</v>
      </c>
      <c r="AA18" s="73">
        <v>0</v>
      </c>
      <c r="AB18" s="73">
        <v>0</v>
      </c>
      <c r="AC18" s="73">
        <v>1200</v>
      </c>
      <c r="AD18" s="73">
        <v>0</v>
      </c>
      <c r="AE18" s="73">
        <v>249.40000152587891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15.88000011444092</v>
      </c>
      <c r="AL18" s="73">
        <v>65.339996337890625</v>
      </c>
      <c r="AM18" s="73">
        <v>665.30752658843994</v>
      </c>
      <c r="AN18" s="73">
        <v>0</v>
      </c>
      <c r="AO18" s="73">
        <v>312.89791300000002</v>
      </c>
      <c r="AP18" s="73">
        <v>844.76784127712642</v>
      </c>
      <c r="AQ18" s="73">
        <v>194.392088</v>
      </c>
      <c r="AR18" s="73">
        <v>79</v>
      </c>
      <c r="AS18" s="73">
        <v>25.60000038146973</v>
      </c>
    </row>
    <row r="19" spans="1:45" x14ac:dyDescent="0.25">
      <c r="A19" s="73">
        <v>2039</v>
      </c>
      <c r="B19" s="73">
        <v>0</v>
      </c>
      <c r="C19" s="73">
        <v>0</v>
      </c>
      <c r="D19" s="73">
        <v>0</v>
      </c>
      <c r="E19" s="73">
        <v>1422</v>
      </c>
      <c r="F19" s="73">
        <v>91.499996185302749</v>
      </c>
      <c r="G19" s="73">
        <v>948</v>
      </c>
      <c r="H19" s="73">
        <v>1200</v>
      </c>
      <c r="I19" s="73">
        <v>600</v>
      </c>
      <c r="J19" s="73">
        <v>1200</v>
      </c>
      <c r="K19" s="73">
        <v>0</v>
      </c>
      <c r="L19" s="73">
        <v>0</v>
      </c>
      <c r="M19" s="73">
        <v>700</v>
      </c>
      <c r="N19" s="73">
        <v>0</v>
      </c>
      <c r="O19" s="73">
        <v>0</v>
      </c>
      <c r="P19" s="73">
        <v>2092.8999862670898</v>
      </c>
      <c r="Q19" s="73">
        <v>0</v>
      </c>
      <c r="R19" s="73">
        <v>0</v>
      </c>
      <c r="S19" s="73">
        <v>0</v>
      </c>
      <c r="T19" s="73">
        <v>0</v>
      </c>
      <c r="U19" s="73">
        <v>100</v>
      </c>
      <c r="V19" s="73">
        <v>0</v>
      </c>
      <c r="W19" s="73">
        <v>0</v>
      </c>
      <c r="X19" s="73">
        <v>1100</v>
      </c>
      <c r="Y19" s="73">
        <v>0</v>
      </c>
      <c r="Z19" s="73">
        <v>0</v>
      </c>
      <c r="AA19" s="73">
        <v>0</v>
      </c>
      <c r="AB19" s="73">
        <v>0</v>
      </c>
      <c r="AC19" s="73">
        <v>1200</v>
      </c>
      <c r="AD19" s="73">
        <v>0</v>
      </c>
      <c r="AE19" s="73">
        <v>249.34999847412109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16.760000228881839</v>
      </c>
      <c r="AL19" s="73">
        <v>68.959999084472656</v>
      </c>
      <c r="AM19" s="73">
        <v>694.94387710094452</v>
      </c>
      <c r="AN19" s="73">
        <v>0</v>
      </c>
      <c r="AO19" s="73">
        <v>331.41053299999999</v>
      </c>
      <c r="AP19" s="73">
        <v>917.56433527798572</v>
      </c>
      <c r="AQ19" s="73">
        <v>205.20269399999998</v>
      </c>
      <c r="AR19" s="73">
        <v>79</v>
      </c>
      <c r="AS19" s="73">
        <v>25.60000038146973</v>
      </c>
    </row>
    <row r="20" spans="1:45" x14ac:dyDescent="0.25">
      <c r="A20" s="73">
        <v>2040</v>
      </c>
      <c r="B20" s="73">
        <v>0</v>
      </c>
      <c r="C20" s="73">
        <v>0</v>
      </c>
      <c r="D20" s="73">
        <v>0</v>
      </c>
      <c r="E20" s="73">
        <v>1659</v>
      </c>
      <c r="F20" s="73">
        <v>182.9999923706055</v>
      </c>
      <c r="G20" s="73">
        <v>948</v>
      </c>
      <c r="H20" s="73">
        <v>1200</v>
      </c>
      <c r="I20" s="73">
        <v>600</v>
      </c>
      <c r="J20" s="73">
        <v>1300</v>
      </c>
      <c r="K20" s="73">
        <v>0</v>
      </c>
      <c r="L20" s="73">
        <v>0</v>
      </c>
      <c r="M20" s="73">
        <v>700</v>
      </c>
      <c r="N20" s="73">
        <v>0</v>
      </c>
      <c r="O20" s="73">
        <v>0</v>
      </c>
      <c r="P20" s="73">
        <v>2091.8500213623047</v>
      </c>
      <c r="Q20" s="73">
        <v>0</v>
      </c>
      <c r="R20" s="73">
        <v>0</v>
      </c>
      <c r="S20" s="73">
        <v>0</v>
      </c>
      <c r="T20" s="73">
        <v>0</v>
      </c>
      <c r="U20" s="73">
        <v>100</v>
      </c>
      <c r="V20" s="73">
        <v>0</v>
      </c>
      <c r="W20" s="73">
        <v>0</v>
      </c>
      <c r="X20" s="73">
        <v>1100</v>
      </c>
      <c r="Y20" s="73">
        <v>0</v>
      </c>
      <c r="Z20" s="73">
        <v>0</v>
      </c>
      <c r="AA20" s="73">
        <v>0</v>
      </c>
      <c r="AB20" s="73">
        <v>0</v>
      </c>
      <c r="AC20" s="73">
        <v>1200</v>
      </c>
      <c r="AD20" s="73">
        <v>0</v>
      </c>
      <c r="AE20" s="73">
        <v>249.30000305175781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17.64999961853027</v>
      </c>
      <c r="AL20" s="73">
        <v>72.610000610351563</v>
      </c>
      <c r="AM20" s="73">
        <v>715.49625790119171</v>
      </c>
      <c r="AN20" s="73">
        <v>0</v>
      </c>
      <c r="AO20" s="73">
        <v>350.07590800000003</v>
      </c>
      <c r="AP20" s="73">
        <v>990.36082927884513</v>
      </c>
      <c r="AQ20" s="73">
        <v>215.13035000000002</v>
      </c>
      <c r="AR20" s="73">
        <v>79</v>
      </c>
      <c r="AS20" s="73">
        <v>25.60000038146973</v>
      </c>
    </row>
    <row r="21" spans="1:45" x14ac:dyDescent="0.25">
      <c r="A21" s="73">
        <v>2041</v>
      </c>
      <c r="B21" s="73">
        <v>0</v>
      </c>
      <c r="C21" s="73">
        <v>0</v>
      </c>
      <c r="D21" s="73">
        <v>0</v>
      </c>
      <c r="E21" s="73">
        <v>1896</v>
      </c>
      <c r="F21" s="73">
        <v>182.9999923706055</v>
      </c>
      <c r="G21" s="73">
        <v>948</v>
      </c>
      <c r="H21" s="73">
        <v>1200</v>
      </c>
      <c r="I21" s="73">
        <v>600</v>
      </c>
      <c r="J21" s="73">
        <v>1300</v>
      </c>
      <c r="K21" s="73">
        <v>0</v>
      </c>
      <c r="L21" s="73">
        <v>0</v>
      </c>
      <c r="M21" s="73">
        <v>700</v>
      </c>
      <c r="N21" s="73">
        <v>0</v>
      </c>
      <c r="O21" s="73">
        <v>0</v>
      </c>
      <c r="P21" s="73">
        <v>2090.7999954223633</v>
      </c>
      <c r="Q21" s="73">
        <v>0</v>
      </c>
      <c r="R21" s="73">
        <v>0</v>
      </c>
      <c r="S21" s="73">
        <v>0</v>
      </c>
      <c r="T21" s="73">
        <v>0</v>
      </c>
      <c r="U21" s="73">
        <v>100</v>
      </c>
      <c r="V21" s="73">
        <v>0</v>
      </c>
      <c r="W21" s="73">
        <v>0</v>
      </c>
      <c r="X21" s="73">
        <v>1100</v>
      </c>
      <c r="Y21" s="73">
        <v>0</v>
      </c>
      <c r="Z21" s="73">
        <v>0</v>
      </c>
      <c r="AA21" s="73">
        <v>0</v>
      </c>
      <c r="AB21" s="73">
        <v>0</v>
      </c>
      <c r="AC21" s="73">
        <v>1500</v>
      </c>
      <c r="AD21" s="73">
        <v>0</v>
      </c>
      <c r="AE21" s="73">
        <v>249.25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18.54999923706055</v>
      </c>
      <c r="AL21" s="73">
        <v>76.30999755859375</v>
      </c>
      <c r="AM21" s="73">
        <v>734.01054680347443</v>
      </c>
      <c r="AN21" s="73">
        <v>0</v>
      </c>
      <c r="AO21" s="73">
        <v>366.544757</v>
      </c>
      <c r="AP21" s="73">
        <v>1066.338277034426</v>
      </c>
      <c r="AQ21" s="73">
        <v>222.88164999999998</v>
      </c>
      <c r="AR21" s="73">
        <v>79</v>
      </c>
      <c r="AS21" s="73">
        <v>25.60000038146973</v>
      </c>
    </row>
    <row r="22" spans="1:45" x14ac:dyDescent="0.25">
      <c r="A22" s="73">
        <v>2042</v>
      </c>
      <c r="B22" s="73">
        <v>0</v>
      </c>
      <c r="C22" s="73">
        <v>0</v>
      </c>
      <c r="D22" s="73">
        <v>0</v>
      </c>
      <c r="E22" s="73">
        <v>2133</v>
      </c>
      <c r="F22" s="73">
        <v>182.9999923706055</v>
      </c>
      <c r="G22" s="73">
        <v>948</v>
      </c>
      <c r="H22" s="73">
        <v>1200</v>
      </c>
      <c r="I22" s="73">
        <v>600</v>
      </c>
      <c r="J22" s="73">
        <v>1300</v>
      </c>
      <c r="K22" s="73">
        <v>0</v>
      </c>
      <c r="L22" s="73">
        <v>0</v>
      </c>
      <c r="M22" s="73">
        <v>700</v>
      </c>
      <c r="N22" s="73">
        <v>0</v>
      </c>
      <c r="O22" s="73">
        <v>0</v>
      </c>
      <c r="P22" s="73">
        <v>2089.75</v>
      </c>
      <c r="Q22" s="73">
        <v>0</v>
      </c>
      <c r="R22" s="73">
        <v>0</v>
      </c>
      <c r="S22" s="73">
        <v>0</v>
      </c>
      <c r="T22" s="73">
        <v>0</v>
      </c>
      <c r="U22" s="73">
        <v>100</v>
      </c>
      <c r="V22" s="73">
        <v>0</v>
      </c>
      <c r="W22" s="73">
        <v>0</v>
      </c>
      <c r="X22" s="73">
        <v>1100</v>
      </c>
      <c r="Y22" s="73">
        <v>0</v>
      </c>
      <c r="Z22" s="73">
        <v>0</v>
      </c>
      <c r="AA22" s="73">
        <v>0</v>
      </c>
      <c r="AB22" s="73">
        <v>0</v>
      </c>
      <c r="AC22" s="73">
        <v>1650</v>
      </c>
      <c r="AD22" s="73">
        <v>0</v>
      </c>
      <c r="AE22" s="73">
        <v>249.19999694824219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19.440000534057621</v>
      </c>
      <c r="AL22" s="73">
        <v>79.980003356933594</v>
      </c>
      <c r="AM22" s="73">
        <v>751.24609780311596</v>
      </c>
      <c r="AN22" s="73">
        <v>0</v>
      </c>
      <c r="AO22" s="73">
        <v>381.38044400000001</v>
      </c>
      <c r="AP22" s="73">
        <v>1142.315724790006</v>
      </c>
      <c r="AQ22" s="73">
        <v>236.82490200000001</v>
      </c>
      <c r="AR22" s="73">
        <v>79</v>
      </c>
      <c r="AS22" s="73">
        <v>25.60000038146973</v>
      </c>
    </row>
    <row r="23" spans="1:45" x14ac:dyDescent="0.25">
      <c r="A23" s="73">
        <v>2043</v>
      </c>
      <c r="B23" s="73">
        <v>0</v>
      </c>
      <c r="C23" s="73">
        <v>0</v>
      </c>
      <c r="D23" s="73">
        <v>0</v>
      </c>
      <c r="E23" s="73">
        <v>2370</v>
      </c>
      <c r="F23" s="73">
        <v>182.9999923706055</v>
      </c>
      <c r="G23" s="73">
        <v>948</v>
      </c>
      <c r="H23" s="73">
        <v>1300</v>
      </c>
      <c r="I23" s="73">
        <v>600</v>
      </c>
      <c r="J23" s="73">
        <v>1300</v>
      </c>
      <c r="K23" s="73">
        <v>0</v>
      </c>
      <c r="L23" s="73">
        <v>0</v>
      </c>
      <c r="M23" s="73">
        <v>700</v>
      </c>
      <c r="N23" s="73">
        <v>0</v>
      </c>
      <c r="O23" s="73">
        <v>0</v>
      </c>
      <c r="P23" s="73">
        <v>2088.6999969482422</v>
      </c>
      <c r="Q23" s="73">
        <v>0</v>
      </c>
      <c r="R23" s="73">
        <v>0</v>
      </c>
      <c r="S23" s="73">
        <v>0</v>
      </c>
      <c r="T23" s="73">
        <v>0</v>
      </c>
      <c r="U23" s="73">
        <v>100</v>
      </c>
      <c r="V23" s="73">
        <v>0</v>
      </c>
      <c r="W23" s="73">
        <v>0</v>
      </c>
      <c r="X23" s="73">
        <v>1100</v>
      </c>
      <c r="Y23" s="73">
        <v>0</v>
      </c>
      <c r="Z23" s="73">
        <v>0</v>
      </c>
      <c r="AA23" s="73">
        <v>0</v>
      </c>
      <c r="AB23" s="73">
        <v>0</v>
      </c>
      <c r="AC23" s="73">
        <v>1650</v>
      </c>
      <c r="AD23" s="73">
        <v>0</v>
      </c>
      <c r="AE23" s="73">
        <v>249.15000152587891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20.340000152587891</v>
      </c>
      <c r="AL23" s="73">
        <v>83.680000305175781</v>
      </c>
      <c r="AM23" s="73">
        <v>767.94312250614166</v>
      </c>
      <c r="AN23" s="73">
        <v>0</v>
      </c>
      <c r="AO23" s="73">
        <v>401.17813699999999</v>
      </c>
      <c r="AP23" s="73">
        <v>1224.0605660882529</v>
      </c>
      <c r="AQ23" s="73">
        <v>249.96544500000002</v>
      </c>
      <c r="AR23" s="73">
        <v>79</v>
      </c>
      <c r="AS23" s="73">
        <v>25.60000038146973</v>
      </c>
    </row>
    <row r="24" spans="1:45" x14ac:dyDescent="0.25">
      <c r="A24" s="73">
        <v>2044</v>
      </c>
      <c r="B24" s="73">
        <v>0</v>
      </c>
      <c r="C24" s="73">
        <v>0</v>
      </c>
      <c r="D24" s="73">
        <v>0</v>
      </c>
      <c r="E24" s="73">
        <v>2370</v>
      </c>
      <c r="F24" s="73">
        <v>182.9999923706055</v>
      </c>
      <c r="G24" s="73">
        <v>948</v>
      </c>
      <c r="H24" s="73">
        <v>1300</v>
      </c>
      <c r="I24" s="73">
        <v>700</v>
      </c>
      <c r="J24" s="73">
        <v>1650</v>
      </c>
      <c r="K24" s="73">
        <v>0</v>
      </c>
      <c r="L24" s="73">
        <v>0</v>
      </c>
      <c r="M24" s="73">
        <v>700</v>
      </c>
      <c r="N24" s="73">
        <v>0</v>
      </c>
      <c r="O24" s="73">
        <v>0</v>
      </c>
      <c r="P24" s="73">
        <v>2387.6499862670898</v>
      </c>
      <c r="Q24" s="73">
        <v>0</v>
      </c>
      <c r="R24" s="73">
        <v>0</v>
      </c>
      <c r="S24" s="73">
        <v>0</v>
      </c>
      <c r="T24" s="73">
        <v>0</v>
      </c>
      <c r="U24" s="73">
        <v>100</v>
      </c>
      <c r="V24" s="73">
        <v>0</v>
      </c>
      <c r="W24" s="73">
        <v>0</v>
      </c>
      <c r="X24" s="73">
        <v>1100</v>
      </c>
      <c r="Y24" s="73">
        <v>0</v>
      </c>
      <c r="Z24" s="73">
        <v>0</v>
      </c>
      <c r="AA24" s="73">
        <v>0</v>
      </c>
      <c r="AB24" s="73">
        <v>0</v>
      </c>
      <c r="AC24" s="73">
        <v>1650</v>
      </c>
      <c r="AD24" s="73">
        <v>0</v>
      </c>
      <c r="AE24" s="73">
        <v>249.09999847412109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21.280000686645511</v>
      </c>
      <c r="AL24" s="73">
        <v>87.550003051757813</v>
      </c>
      <c r="AM24" s="73">
        <v>783.55394876003265</v>
      </c>
      <c r="AN24" s="73">
        <v>0</v>
      </c>
      <c r="AO24" s="73">
        <v>419.93942299999998</v>
      </c>
      <c r="AP24" s="73">
        <v>1305.8054073864989</v>
      </c>
      <c r="AQ24" s="73">
        <v>261.33027499999997</v>
      </c>
      <c r="AR24" s="73">
        <v>79</v>
      </c>
      <c r="AS24" s="73">
        <v>25.60000038146973</v>
      </c>
    </row>
    <row r="25" spans="1:45" x14ac:dyDescent="0.25">
      <c r="A25" s="73">
        <v>2045</v>
      </c>
      <c r="B25" s="73">
        <v>0</v>
      </c>
      <c r="C25" s="73">
        <v>0</v>
      </c>
      <c r="D25" s="73">
        <v>0</v>
      </c>
      <c r="E25" s="73">
        <v>2607</v>
      </c>
      <c r="F25" s="73">
        <v>182.9999923706055</v>
      </c>
      <c r="G25" s="73">
        <v>948</v>
      </c>
      <c r="H25" s="73">
        <v>1300</v>
      </c>
      <c r="I25" s="73">
        <v>700</v>
      </c>
      <c r="J25" s="73">
        <v>1650</v>
      </c>
      <c r="K25" s="73">
        <v>0</v>
      </c>
      <c r="L25" s="73">
        <v>0</v>
      </c>
      <c r="M25" s="73">
        <v>700</v>
      </c>
      <c r="N25" s="73">
        <v>0</v>
      </c>
      <c r="O25" s="73">
        <v>0</v>
      </c>
      <c r="P25" s="73">
        <v>2386.4500122070313</v>
      </c>
      <c r="Q25" s="73">
        <v>0</v>
      </c>
      <c r="R25" s="73">
        <v>0</v>
      </c>
      <c r="S25" s="73">
        <v>0</v>
      </c>
      <c r="T25" s="73">
        <v>0</v>
      </c>
      <c r="U25" s="73">
        <v>100</v>
      </c>
      <c r="V25" s="73">
        <v>0</v>
      </c>
      <c r="W25" s="73">
        <v>0</v>
      </c>
      <c r="X25" s="73">
        <v>1100</v>
      </c>
      <c r="Y25" s="73">
        <v>0</v>
      </c>
      <c r="Z25" s="73">
        <v>0</v>
      </c>
      <c r="AA25" s="73">
        <v>0</v>
      </c>
      <c r="AB25" s="73">
        <v>0</v>
      </c>
      <c r="AC25" s="73">
        <v>1650</v>
      </c>
      <c r="AD25" s="73">
        <v>0</v>
      </c>
      <c r="AE25" s="73">
        <v>249.05000305175781</v>
      </c>
      <c r="AF25" s="73">
        <v>0</v>
      </c>
      <c r="AG25" s="73">
        <v>0</v>
      </c>
      <c r="AH25" s="73">
        <v>0</v>
      </c>
      <c r="AI25" s="73">
        <v>0</v>
      </c>
      <c r="AJ25" s="73">
        <v>0</v>
      </c>
      <c r="AK25" s="73">
        <v>22.260000228881839</v>
      </c>
      <c r="AL25" s="73">
        <v>91.599998474121094</v>
      </c>
      <c r="AM25" s="73">
        <v>795.42896258831024</v>
      </c>
      <c r="AN25" s="73">
        <v>0</v>
      </c>
      <c r="AO25" s="73">
        <v>436.93978399999997</v>
      </c>
      <c r="AP25" s="73">
        <v>1393.1203194741331</v>
      </c>
      <c r="AQ25" s="73">
        <v>270.21931999999998</v>
      </c>
      <c r="AR25" s="73">
        <v>79</v>
      </c>
      <c r="AS25" s="73">
        <v>25.60000038146973</v>
      </c>
    </row>
    <row r="28" spans="1:45" ht="15.75" x14ac:dyDescent="0.25">
      <c r="A28" s="222" t="s">
        <v>213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/>
    </row>
    <row r="29" spans="1:45" ht="39" x14ac:dyDescent="0.25">
      <c r="A29" s="252" t="s">
        <v>217</v>
      </c>
      <c r="B29" s="253">
        <v>2023</v>
      </c>
      <c r="C29" s="253">
        <v>2024</v>
      </c>
      <c r="D29" s="253">
        <v>2025</v>
      </c>
      <c r="E29" s="253">
        <v>2026</v>
      </c>
      <c r="F29" s="253">
        <v>2027</v>
      </c>
      <c r="G29" s="253">
        <v>2028</v>
      </c>
      <c r="H29" s="253">
        <v>2029</v>
      </c>
      <c r="I29" s="253">
        <v>2030</v>
      </c>
      <c r="J29" s="253">
        <v>2031</v>
      </c>
      <c r="K29" s="253">
        <v>2032</v>
      </c>
      <c r="L29" s="253">
        <v>2033</v>
      </c>
      <c r="M29" s="253">
        <v>2034</v>
      </c>
      <c r="N29" s="253">
        <v>2035</v>
      </c>
      <c r="O29" s="253">
        <v>2036</v>
      </c>
      <c r="P29" s="253">
        <v>2037</v>
      </c>
      <c r="Q29" s="253">
        <v>2038</v>
      </c>
      <c r="R29" s="253">
        <v>2039</v>
      </c>
      <c r="S29" s="253">
        <v>2040</v>
      </c>
      <c r="T29" s="253">
        <v>2041</v>
      </c>
      <c r="U29" s="253">
        <v>2042</v>
      </c>
      <c r="V29" s="253">
        <v>2043</v>
      </c>
      <c r="W29" s="253">
        <v>2044</v>
      </c>
      <c r="X29" s="254">
        <v>2045</v>
      </c>
    </row>
    <row r="30" spans="1:45" ht="26.25" x14ac:dyDescent="0.25">
      <c r="A30" s="255" t="s">
        <v>202</v>
      </c>
      <c r="B30" s="256">
        <v>1.8066628396167868</v>
      </c>
      <c r="C30" s="256">
        <v>1.8078166860750802</v>
      </c>
      <c r="D30" s="256">
        <v>1.4397697284495863</v>
      </c>
      <c r="E30" s="256">
        <v>0.13389657747289349</v>
      </c>
      <c r="F30" s="256">
        <v>1.3971482415894125E-2</v>
      </c>
      <c r="G30" s="256">
        <v>1.4266030821700571E-2</v>
      </c>
      <c r="H30" s="256">
        <v>1.247621400087259E-2</v>
      </c>
      <c r="I30" s="256">
        <v>1.0413168181640899E-2</v>
      </c>
      <c r="J30" s="256">
        <v>1.1868404963800429E-2</v>
      </c>
      <c r="K30" s="256">
        <v>1.3137149618159316E-2</v>
      </c>
      <c r="L30" s="256">
        <v>1.2455239998917461E-2</v>
      </c>
      <c r="M30" s="256">
        <v>1.1714178902940506E-2</v>
      </c>
      <c r="N30" s="256">
        <v>1.2450110545733006E-2</v>
      </c>
      <c r="O30" s="256">
        <v>3.5325846919771503E-2</v>
      </c>
      <c r="P30" s="256">
        <v>3.6253622181507926E-2</v>
      </c>
      <c r="Q30" s="256">
        <v>5.510507579019007E-2</v>
      </c>
      <c r="R30" s="256">
        <v>5.7355362762518902E-2</v>
      </c>
      <c r="S30" s="256">
        <v>5.9487736288644295E-2</v>
      </c>
      <c r="T30" s="256">
        <v>6.1937537538723511E-2</v>
      </c>
      <c r="U30" s="256">
        <v>5.271549951392656E-2</v>
      </c>
      <c r="V30" s="256">
        <v>4.2178872582144374E-2</v>
      </c>
      <c r="W30" s="256">
        <v>6.2448793110668595E-2</v>
      </c>
      <c r="X30" s="257">
        <v>5.5360916205733357E-2</v>
      </c>
    </row>
    <row r="31" spans="1:45" ht="26.25" x14ac:dyDescent="0.25">
      <c r="A31" s="258" t="s">
        <v>203</v>
      </c>
      <c r="B31" s="259">
        <v>2.2330873750000002</v>
      </c>
      <c r="C31" s="259">
        <v>2.2330873750000002</v>
      </c>
      <c r="D31" s="259">
        <v>2.22207</v>
      </c>
      <c r="E31" s="259">
        <v>0</v>
      </c>
      <c r="F31" s="259">
        <v>0</v>
      </c>
      <c r="G31" s="260">
        <v>0</v>
      </c>
      <c r="H31" s="260">
        <v>0</v>
      </c>
      <c r="I31" s="260">
        <v>0</v>
      </c>
      <c r="J31" s="260">
        <v>0</v>
      </c>
      <c r="K31" s="260">
        <v>0</v>
      </c>
      <c r="L31" s="260">
        <v>0</v>
      </c>
      <c r="M31" s="260">
        <v>0</v>
      </c>
      <c r="N31" s="260">
        <v>0</v>
      </c>
      <c r="O31" s="260">
        <v>0</v>
      </c>
      <c r="P31" s="260">
        <v>0</v>
      </c>
      <c r="Q31" s="260">
        <v>0</v>
      </c>
      <c r="R31" s="260">
        <v>0</v>
      </c>
      <c r="S31" s="260">
        <v>0</v>
      </c>
      <c r="T31" s="260">
        <v>0</v>
      </c>
      <c r="U31" s="260">
        <v>0</v>
      </c>
      <c r="V31" s="260">
        <v>0</v>
      </c>
      <c r="W31" s="260">
        <v>0</v>
      </c>
      <c r="X31" s="261">
        <v>0</v>
      </c>
    </row>
    <row r="32" spans="1:45" ht="26.25" x14ac:dyDescent="0.25">
      <c r="A32" s="262" t="s">
        <v>204</v>
      </c>
      <c r="B32" s="263">
        <v>1.3841675733642578</v>
      </c>
      <c r="C32" s="263">
        <v>1.4657293526000976</v>
      </c>
      <c r="D32" s="263">
        <v>1.2904108083801269</v>
      </c>
      <c r="E32" s="263">
        <v>2.4948924113159179</v>
      </c>
      <c r="F32" s="263">
        <v>2.8470615379638673</v>
      </c>
      <c r="G32" s="256">
        <v>2.8876827051391603</v>
      </c>
      <c r="H32" s="256">
        <v>3.2543435711669924</v>
      </c>
      <c r="I32" s="256">
        <v>2.4738705761718749</v>
      </c>
      <c r="J32" s="256">
        <v>2.0323258876953125</v>
      </c>
      <c r="K32" s="256">
        <v>2.0676054599609377</v>
      </c>
      <c r="L32" s="256">
        <v>1.9367939406585692</v>
      </c>
      <c r="M32" s="256">
        <v>1.9185941503295898</v>
      </c>
      <c r="N32" s="256">
        <v>1.4146578283843994</v>
      </c>
      <c r="O32" s="256">
        <v>1.1391970829696656</v>
      </c>
      <c r="P32" s="256">
        <v>1.1342519391593933</v>
      </c>
      <c r="Q32" s="256">
        <v>0.81523141827392576</v>
      </c>
      <c r="R32" s="256">
        <v>0.77750688440799709</v>
      </c>
      <c r="S32" s="256">
        <v>0.55344746650695797</v>
      </c>
      <c r="T32" s="256">
        <v>0.52417021875000003</v>
      </c>
      <c r="U32" s="256">
        <v>0.46872545239257812</v>
      </c>
      <c r="V32" s="256">
        <v>0.5296693961181641</v>
      </c>
      <c r="W32" s="256">
        <v>0.44736184863281248</v>
      </c>
      <c r="X32" s="257">
        <v>0</v>
      </c>
    </row>
    <row r="33" spans="1:24" ht="26.25" x14ac:dyDescent="0.25">
      <c r="A33" s="262" t="s">
        <v>205</v>
      </c>
      <c r="B33" s="263">
        <v>1.17875511582675</v>
      </c>
      <c r="C33" s="263">
        <v>0.83747497543587612</v>
      </c>
      <c r="D33" s="263">
        <v>0.7421754405152724</v>
      </c>
      <c r="E33" s="263">
        <v>1.2808145399535475</v>
      </c>
      <c r="F33" s="263">
        <v>1.0913996324169675</v>
      </c>
      <c r="G33" s="256">
        <v>1.0581042351326699</v>
      </c>
      <c r="H33" s="256">
        <v>0.71298065530803367</v>
      </c>
      <c r="I33" s="256">
        <v>0.97442281006426124</v>
      </c>
      <c r="J33" s="256">
        <v>0.66523559969319745</v>
      </c>
      <c r="K33" s="256">
        <v>0.75943123714961247</v>
      </c>
      <c r="L33" s="256">
        <v>0.67777985621515124</v>
      </c>
      <c r="M33" s="256">
        <v>0.69731534291626618</v>
      </c>
      <c r="N33" s="256">
        <v>0.75664159739515868</v>
      </c>
      <c r="O33" s="256">
        <v>0.51636834593913239</v>
      </c>
      <c r="P33" s="256">
        <v>0.49756556944872932</v>
      </c>
      <c r="Q33" s="256">
        <v>0.32220188629731439</v>
      </c>
      <c r="R33" s="256">
        <v>0.33943630707392314</v>
      </c>
      <c r="S33" s="256">
        <v>0.39186029709139497</v>
      </c>
      <c r="T33" s="256">
        <v>0.37206998608065001</v>
      </c>
      <c r="U33" s="256">
        <v>0.63758728252570995</v>
      </c>
      <c r="V33" s="256">
        <v>0.99274842321778745</v>
      </c>
      <c r="W33" s="256">
        <v>0.83447856189142489</v>
      </c>
      <c r="X33" s="257">
        <v>1.1366675572960125</v>
      </c>
    </row>
    <row r="34" spans="1:24" ht="39" x14ac:dyDescent="0.25">
      <c r="A34" s="262" t="s">
        <v>206</v>
      </c>
      <c r="B34" s="263">
        <v>0</v>
      </c>
      <c r="C34" s="263">
        <v>0</v>
      </c>
      <c r="D34" s="263">
        <v>0</v>
      </c>
      <c r="E34" s="263">
        <v>0</v>
      </c>
      <c r="F34" s="263">
        <v>0</v>
      </c>
      <c r="G34" s="256">
        <v>0</v>
      </c>
      <c r="H34" s="256">
        <v>0.13979517187500001</v>
      </c>
      <c r="I34" s="256">
        <v>6.6808886718750004E-4</v>
      </c>
      <c r="J34" s="256">
        <v>5.2492517089843752E-4</v>
      </c>
      <c r="K34" s="256">
        <v>0</v>
      </c>
      <c r="L34" s="256">
        <v>6.0327768554687498E-3</v>
      </c>
      <c r="M34" s="256">
        <v>8.8604099731445316E-3</v>
      </c>
      <c r="N34" s="256">
        <v>4.260988180541992E-2</v>
      </c>
      <c r="O34" s="256">
        <v>4.0609341735839841E-2</v>
      </c>
      <c r="P34" s="256">
        <v>8.0196455078125006E-2</v>
      </c>
      <c r="Q34" s="256">
        <v>6.9761953491210935E-2</v>
      </c>
      <c r="R34" s="256">
        <v>0.1130813251953125</v>
      </c>
      <c r="S34" s="256">
        <v>0.22068774584960937</v>
      </c>
      <c r="T34" s="256">
        <v>0.18356264324951171</v>
      </c>
      <c r="U34" s="256">
        <v>0.14479999259948731</v>
      </c>
      <c r="V34" s="256">
        <v>9.9527760604858392E-2</v>
      </c>
      <c r="W34" s="256">
        <v>4.7107150405883792E-2</v>
      </c>
      <c r="X34" s="257">
        <v>0</v>
      </c>
    </row>
    <row r="35" spans="1:24" ht="51.75" x14ac:dyDescent="0.25">
      <c r="A35" s="255" t="s">
        <v>218</v>
      </c>
      <c r="B35" s="256">
        <v>6.6026729038077949</v>
      </c>
      <c r="C35" s="256">
        <v>6.3441083891110548</v>
      </c>
      <c r="D35" s="256">
        <v>5.6944259773449861</v>
      </c>
      <c r="E35" s="256">
        <v>3.9096035287423589</v>
      </c>
      <c r="F35" s="256">
        <v>3.9524326527967286</v>
      </c>
      <c r="G35" s="256">
        <v>3.9600529710935306</v>
      </c>
      <c r="H35" s="256">
        <v>4.1195956123508983</v>
      </c>
      <c r="I35" s="256">
        <v>3.4593746432849644</v>
      </c>
      <c r="J35" s="256">
        <v>2.7099548175232089</v>
      </c>
      <c r="K35" s="256">
        <v>2.8401738467287094</v>
      </c>
      <c r="L35" s="256">
        <v>2.6330618137281068</v>
      </c>
      <c r="M35" s="256">
        <v>2.6364840821219411</v>
      </c>
      <c r="N35" s="256">
        <v>2.2263594181307109</v>
      </c>
      <c r="O35" s="256">
        <v>1.7315006175644092</v>
      </c>
      <c r="P35" s="256">
        <v>1.7482675858677554</v>
      </c>
      <c r="Q35" s="256">
        <v>1.2623003338526411</v>
      </c>
      <c r="R35" s="256">
        <v>1.2873798794397515</v>
      </c>
      <c r="S35" s="256">
        <v>1.2254832457366067</v>
      </c>
      <c r="T35" s="256">
        <v>1.1417403856188852</v>
      </c>
      <c r="U35" s="256">
        <v>1.3038282270317021</v>
      </c>
      <c r="V35" s="256">
        <v>1.6641244525229544</v>
      </c>
      <c r="W35" s="256">
        <v>1.3913963540407899</v>
      </c>
      <c r="X35" s="257">
        <v>1.1920284735017459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S33"/>
  <sheetViews>
    <sheetView workbookViewId="0">
      <selection activeCell="W22" sqref="W22"/>
    </sheetView>
  </sheetViews>
  <sheetFormatPr defaultColWidth="8.7109375" defaultRowHeight="15" x14ac:dyDescent="0.25"/>
  <cols>
    <col min="1" max="1" width="9.85546875" style="84" customWidth="1"/>
    <col min="2" max="16384" width="8.7109375" style="84"/>
  </cols>
  <sheetData>
    <row r="1" spans="1:45" s="245" customFormat="1" ht="75" x14ac:dyDescent="0.25">
      <c r="A1" s="247"/>
      <c r="B1" s="247" t="s">
        <v>219</v>
      </c>
      <c r="C1" s="247" t="s">
        <v>220</v>
      </c>
      <c r="D1" s="247" t="s">
        <v>221</v>
      </c>
      <c r="E1" s="247" t="s">
        <v>222</v>
      </c>
      <c r="F1" s="247" t="s">
        <v>223</v>
      </c>
      <c r="G1" s="247" t="s">
        <v>224</v>
      </c>
      <c r="H1" s="247" t="s">
        <v>225</v>
      </c>
      <c r="I1" s="247" t="s">
        <v>226</v>
      </c>
      <c r="J1" s="247" t="s">
        <v>227</v>
      </c>
      <c r="K1" s="247" t="s">
        <v>228</v>
      </c>
      <c r="L1" s="247" t="s">
        <v>229</v>
      </c>
      <c r="M1" s="247" t="s">
        <v>230</v>
      </c>
      <c r="N1" s="247" t="s">
        <v>231</v>
      </c>
      <c r="O1" s="247" t="s">
        <v>232</v>
      </c>
      <c r="P1" s="247" t="s">
        <v>233</v>
      </c>
      <c r="Q1" s="247" t="s">
        <v>234</v>
      </c>
      <c r="R1" s="247" t="s">
        <v>235</v>
      </c>
      <c r="S1" s="247" t="s">
        <v>236</v>
      </c>
      <c r="T1" s="247" t="s">
        <v>237</v>
      </c>
      <c r="U1" s="247" t="s">
        <v>238</v>
      </c>
      <c r="V1" s="247" t="s">
        <v>239</v>
      </c>
      <c r="W1" s="247" t="s">
        <v>240</v>
      </c>
      <c r="X1" s="247" t="s">
        <v>241</v>
      </c>
      <c r="Y1" s="247" t="s">
        <v>242</v>
      </c>
      <c r="Z1" s="247" t="s">
        <v>243</v>
      </c>
      <c r="AA1" s="247" t="s">
        <v>244</v>
      </c>
      <c r="AB1" s="247" t="s">
        <v>245</v>
      </c>
      <c r="AC1" s="247" t="s">
        <v>246</v>
      </c>
      <c r="AD1" s="247" t="s">
        <v>247</v>
      </c>
      <c r="AE1" s="247" t="s">
        <v>248</v>
      </c>
      <c r="AF1" s="247" t="s">
        <v>249</v>
      </c>
      <c r="AG1" s="247" t="s">
        <v>250</v>
      </c>
      <c r="AH1" s="247" t="s">
        <v>251</v>
      </c>
      <c r="AI1" s="247" t="s">
        <v>252</v>
      </c>
      <c r="AJ1" s="247" t="s">
        <v>253</v>
      </c>
      <c r="AK1" s="247" t="s">
        <v>254</v>
      </c>
      <c r="AL1" s="247" t="s">
        <v>255</v>
      </c>
      <c r="AM1" s="247" t="s">
        <v>256</v>
      </c>
      <c r="AN1" s="247" t="s">
        <v>257</v>
      </c>
      <c r="AO1" s="247" t="s">
        <v>258</v>
      </c>
      <c r="AP1" s="247" t="s">
        <v>259</v>
      </c>
      <c r="AQ1" s="247" t="s">
        <v>260</v>
      </c>
      <c r="AR1" s="247" t="s">
        <v>261</v>
      </c>
      <c r="AS1" s="247" t="s">
        <v>262</v>
      </c>
    </row>
    <row r="2" spans="1:45" s="249" customFormat="1" ht="60" x14ac:dyDescent="0.25">
      <c r="A2" s="250" t="s">
        <v>263</v>
      </c>
      <c r="B2" s="250" t="s">
        <v>264</v>
      </c>
      <c r="C2" s="250" t="s">
        <v>265</v>
      </c>
      <c r="D2" s="250" t="s">
        <v>266</v>
      </c>
      <c r="E2" s="250" t="s">
        <v>267</v>
      </c>
      <c r="F2" s="250" t="s">
        <v>268</v>
      </c>
      <c r="G2" s="250" t="s">
        <v>269</v>
      </c>
      <c r="H2" s="250" t="s">
        <v>270</v>
      </c>
      <c r="I2" s="250" t="s">
        <v>271</v>
      </c>
      <c r="J2" s="250" t="s">
        <v>272</v>
      </c>
      <c r="K2" s="250" t="s">
        <v>273</v>
      </c>
      <c r="L2" s="250" t="s">
        <v>274</v>
      </c>
      <c r="M2" s="250" t="s">
        <v>275</v>
      </c>
      <c r="N2" s="250" t="s">
        <v>276</v>
      </c>
      <c r="O2" s="250" t="s">
        <v>277</v>
      </c>
      <c r="P2" s="250" t="s">
        <v>278</v>
      </c>
      <c r="Q2" s="250" t="s">
        <v>279</v>
      </c>
      <c r="R2" s="250" t="s">
        <v>280</v>
      </c>
      <c r="S2" s="250" t="s">
        <v>281</v>
      </c>
      <c r="T2" s="250" t="s">
        <v>282</v>
      </c>
      <c r="U2" s="250" t="s">
        <v>283</v>
      </c>
      <c r="V2" s="250" t="s">
        <v>284</v>
      </c>
      <c r="W2" s="250" t="s">
        <v>285</v>
      </c>
      <c r="X2" s="250" t="s">
        <v>286</v>
      </c>
      <c r="Y2" s="250" t="s">
        <v>287</v>
      </c>
      <c r="Z2" s="250" t="s">
        <v>288</v>
      </c>
      <c r="AA2" s="250" t="s">
        <v>289</v>
      </c>
      <c r="AB2" s="250" t="s">
        <v>186</v>
      </c>
      <c r="AC2" s="250" t="s">
        <v>290</v>
      </c>
      <c r="AD2" s="250" t="s">
        <v>291</v>
      </c>
      <c r="AE2" s="250" t="s">
        <v>292</v>
      </c>
      <c r="AF2" s="250" t="s">
        <v>192</v>
      </c>
      <c r="AG2" s="250" t="s">
        <v>193</v>
      </c>
      <c r="AH2" s="250" t="s">
        <v>293</v>
      </c>
      <c r="AI2" s="250" t="s">
        <v>294</v>
      </c>
      <c r="AJ2" s="250" t="s">
        <v>295</v>
      </c>
      <c r="AK2" s="250" t="s">
        <v>296</v>
      </c>
      <c r="AL2" s="250" t="s">
        <v>297</v>
      </c>
      <c r="AM2" s="250" t="s">
        <v>184</v>
      </c>
      <c r="AN2" s="250" t="s">
        <v>298</v>
      </c>
      <c r="AO2" s="250" t="s">
        <v>299</v>
      </c>
      <c r="AP2" s="250" t="s">
        <v>300</v>
      </c>
      <c r="AQ2" s="250" t="s">
        <v>301</v>
      </c>
      <c r="AR2" s="250" t="s">
        <v>261</v>
      </c>
      <c r="AS2" s="250" t="s">
        <v>262</v>
      </c>
    </row>
    <row r="3" spans="1:45" x14ac:dyDescent="0.25">
      <c r="A3" s="73">
        <v>2024</v>
      </c>
      <c r="B3" s="73">
        <v>0</v>
      </c>
      <c r="C3" s="73">
        <v>0</v>
      </c>
      <c r="D3" s="73">
        <v>0</v>
      </c>
      <c r="E3" s="73">
        <v>0</v>
      </c>
      <c r="F3" s="73">
        <v>54.899997711181655</v>
      </c>
      <c r="G3" s="73">
        <v>0</v>
      </c>
      <c r="H3" s="73">
        <v>0</v>
      </c>
      <c r="I3" s="73">
        <v>0</v>
      </c>
      <c r="J3" s="73">
        <v>300</v>
      </c>
      <c r="K3" s="73">
        <v>0</v>
      </c>
      <c r="L3" s="73">
        <v>0</v>
      </c>
      <c r="M3" s="73">
        <v>0</v>
      </c>
      <c r="N3" s="73">
        <v>0</v>
      </c>
      <c r="O3" s="73">
        <v>0</v>
      </c>
      <c r="P3" s="73">
        <v>100</v>
      </c>
      <c r="Q3" s="73">
        <v>0</v>
      </c>
      <c r="R3" s="73">
        <v>0</v>
      </c>
      <c r="S3" s="73">
        <v>0</v>
      </c>
      <c r="T3" s="73">
        <v>0</v>
      </c>
      <c r="U3" s="73">
        <v>0</v>
      </c>
      <c r="V3" s="73">
        <v>0</v>
      </c>
      <c r="W3" s="73">
        <v>0</v>
      </c>
      <c r="X3" s="73">
        <v>0</v>
      </c>
      <c r="Y3" s="73">
        <v>0</v>
      </c>
      <c r="Z3" s="73">
        <v>0</v>
      </c>
      <c r="AA3" s="73">
        <v>0</v>
      </c>
      <c r="AB3" s="73">
        <v>0</v>
      </c>
      <c r="AC3" s="73">
        <v>0</v>
      </c>
      <c r="AD3" s="73">
        <v>0</v>
      </c>
      <c r="AE3" s="73">
        <v>0</v>
      </c>
      <c r="AF3" s="73">
        <v>0</v>
      </c>
      <c r="AG3" s="73">
        <v>0</v>
      </c>
      <c r="AH3" s="73">
        <v>0</v>
      </c>
      <c r="AI3" s="73">
        <v>0</v>
      </c>
      <c r="AJ3" s="73">
        <v>0</v>
      </c>
      <c r="AK3" s="73">
        <v>3.9000000953674321</v>
      </c>
      <c r="AL3" s="73">
        <v>9.4099998474121094</v>
      </c>
      <c r="AM3" s="73">
        <v>69.808909296989441</v>
      </c>
      <c r="AN3" s="73">
        <v>0</v>
      </c>
      <c r="AO3" s="73">
        <v>14.2410956</v>
      </c>
      <c r="AP3" s="73">
        <v>38.045572555287997</v>
      </c>
      <c r="AQ3" s="73">
        <v>13.770138399999999</v>
      </c>
      <c r="AR3" s="73">
        <v>55</v>
      </c>
      <c r="AS3" s="73">
        <v>12</v>
      </c>
    </row>
    <row r="4" spans="1:45" x14ac:dyDescent="0.25">
      <c r="A4" s="73">
        <v>2025</v>
      </c>
      <c r="B4" s="73">
        <v>0</v>
      </c>
      <c r="C4" s="73">
        <v>0</v>
      </c>
      <c r="D4" s="73">
        <v>0</v>
      </c>
      <c r="E4" s="73">
        <v>0</v>
      </c>
      <c r="F4" s="73">
        <v>54.899997711181655</v>
      </c>
      <c r="G4" s="73">
        <v>0</v>
      </c>
      <c r="H4" s="73">
        <v>200</v>
      </c>
      <c r="I4" s="73">
        <v>100</v>
      </c>
      <c r="J4" s="73">
        <v>300</v>
      </c>
      <c r="K4" s="73">
        <v>0</v>
      </c>
      <c r="L4" s="73">
        <v>0</v>
      </c>
      <c r="M4" s="73">
        <v>0</v>
      </c>
      <c r="N4" s="73">
        <v>0</v>
      </c>
      <c r="O4" s="73">
        <v>0</v>
      </c>
      <c r="P4" s="73">
        <v>99.949996948242188</v>
      </c>
      <c r="Q4" s="73">
        <v>0</v>
      </c>
      <c r="R4" s="73">
        <v>0</v>
      </c>
      <c r="S4" s="73">
        <v>0</v>
      </c>
      <c r="T4" s="73">
        <v>0</v>
      </c>
      <c r="U4" s="73">
        <v>0</v>
      </c>
      <c r="V4" s="73">
        <v>0</v>
      </c>
      <c r="W4" s="73">
        <v>0</v>
      </c>
      <c r="X4" s="73">
        <v>200</v>
      </c>
      <c r="Y4" s="73">
        <v>0</v>
      </c>
      <c r="Z4" s="73">
        <v>0</v>
      </c>
      <c r="AA4" s="73">
        <v>0</v>
      </c>
      <c r="AB4" s="73">
        <v>0</v>
      </c>
      <c r="AC4" s="73">
        <v>150</v>
      </c>
      <c r="AD4" s="73">
        <v>0</v>
      </c>
      <c r="AE4" s="73">
        <v>250</v>
      </c>
      <c r="AF4" s="73">
        <v>0</v>
      </c>
      <c r="AG4" s="73">
        <v>0</v>
      </c>
      <c r="AH4" s="73">
        <v>0</v>
      </c>
      <c r="AI4" s="73">
        <v>0</v>
      </c>
      <c r="AJ4" s="73">
        <v>0</v>
      </c>
      <c r="AK4" s="73">
        <v>3.9000000953674321</v>
      </c>
      <c r="AL4" s="73">
        <v>14.27999973297119</v>
      </c>
      <c r="AM4" s="73">
        <v>133.0825769007206</v>
      </c>
      <c r="AN4" s="73">
        <v>0</v>
      </c>
      <c r="AO4" s="73">
        <v>26.374985599999999</v>
      </c>
      <c r="AP4" s="73">
        <v>59.426396861328548</v>
      </c>
      <c r="AQ4" s="73">
        <v>28.0850151</v>
      </c>
      <c r="AR4" s="73">
        <v>79</v>
      </c>
      <c r="AS4" s="73">
        <v>25.60000038146973</v>
      </c>
    </row>
    <row r="5" spans="1:45" x14ac:dyDescent="0.25">
      <c r="A5" s="73">
        <v>2026</v>
      </c>
      <c r="B5" s="73">
        <v>0</v>
      </c>
      <c r="C5" s="73">
        <v>0</v>
      </c>
      <c r="D5" s="73">
        <v>0</v>
      </c>
      <c r="E5" s="73">
        <v>0</v>
      </c>
      <c r="F5" s="73">
        <v>54.899997711181655</v>
      </c>
      <c r="G5" s="73">
        <v>237</v>
      </c>
      <c r="H5" s="73">
        <v>200</v>
      </c>
      <c r="I5" s="73">
        <v>100</v>
      </c>
      <c r="J5" s="73">
        <v>300</v>
      </c>
      <c r="K5" s="73">
        <v>0</v>
      </c>
      <c r="L5" s="73">
        <v>0</v>
      </c>
      <c r="M5" s="73">
        <v>0</v>
      </c>
      <c r="N5" s="73">
        <v>0</v>
      </c>
      <c r="O5" s="73">
        <v>0</v>
      </c>
      <c r="P5" s="73">
        <v>99.900001525878906</v>
      </c>
      <c r="Q5" s="73">
        <v>0</v>
      </c>
      <c r="R5" s="73">
        <v>0</v>
      </c>
      <c r="S5" s="73">
        <v>0</v>
      </c>
      <c r="T5" s="73">
        <v>0</v>
      </c>
      <c r="U5" s="73">
        <v>100</v>
      </c>
      <c r="V5" s="73">
        <v>0</v>
      </c>
      <c r="W5" s="73">
        <v>0</v>
      </c>
      <c r="X5" s="73">
        <v>700</v>
      </c>
      <c r="Y5" s="73">
        <v>0</v>
      </c>
      <c r="Z5" s="73">
        <v>0</v>
      </c>
      <c r="AA5" s="73">
        <v>0</v>
      </c>
      <c r="AB5" s="73">
        <v>0</v>
      </c>
      <c r="AC5" s="73">
        <v>600</v>
      </c>
      <c r="AD5" s="73">
        <v>0</v>
      </c>
      <c r="AE5" s="73">
        <v>249.94999694824219</v>
      </c>
      <c r="AF5" s="73">
        <v>0</v>
      </c>
      <c r="AG5" s="73">
        <v>0</v>
      </c>
      <c r="AH5" s="73">
        <v>0</v>
      </c>
      <c r="AI5" s="73">
        <v>0</v>
      </c>
      <c r="AJ5" s="73">
        <v>0</v>
      </c>
      <c r="AK5" s="73">
        <v>3.9000000953674321</v>
      </c>
      <c r="AL5" s="73">
        <v>18.110000610351559</v>
      </c>
      <c r="AM5" s="73">
        <v>202.90843641757965</v>
      </c>
      <c r="AN5" s="73">
        <v>0</v>
      </c>
      <c r="AO5" s="73">
        <v>50.051728099999998</v>
      </c>
      <c r="AP5" s="73">
        <v>80.807221167369093</v>
      </c>
      <c r="AQ5" s="73">
        <v>42.801733600000006</v>
      </c>
      <c r="AR5" s="73">
        <v>79</v>
      </c>
      <c r="AS5" s="73">
        <v>25.60000038146973</v>
      </c>
    </row>
    <row r="6" spans="1:45" x14ac:dyDescent="0.25">
      <c r="A6" s="73">
        <v>2027</v>
      </c>
      <c r="B6" s="73">
        <v>0</v>
      </c>
      <c r="C6" s="73">
        <v>0</v>
      </c>
      <c r="D6" s="73">
        <v>0</v>
      </c>
      <c r="E6" s="73">
        <v>0</v>
      </c>
      <c r="F6" s="73">
        <v>182.9999923706055</v>
      </c>
      <c r="G6" s="73">
        <v>237</v>
      </c>
      <c r="H6" s="73">
        <v>200</v>
      </c>
      <c r="I6" s="73">
        <v>200</v>
      </c>
      <c r="J6" s="73">
        <v>300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299.84999847412109</v>
      </c>
      <c r="Q6" s="73">
        <v>0</v>
      </c>
      <c r="R6" s="73">
        <v>0</v>
      </c>
      <c r="S6" s="73">
        <v>0</v>
      </c>
      <c r="T6" s="73">
        <v>0</v>
      </c>
      <c r="U6" s="73">
        <v>100</v>
      </c>
      <c r="V6" s="73">
        <v>0</v>
      </c>
      <c r="W6" s="73">
        <v>0</v>
      </c>
      <c r="X6" s="73">
        <v>1000</v>
      </c>
      <c r="Y6" s="73">
        <v>0</v>
      </c>
      <c r="Z6" s="73">
        <v>0</v>
      </c>
      <c r="AA6" s="73">
        <v>0</v>
      </c>
      <c r="AB6" s="73">
        <v>0</v>
      </c>
      <c r="AC6" s="73">
        <v>750</v>
      </c>
      <c r="AD6" s="73">
        <v>0</v>
      </c>
      <c r="AE6" s="73">
        <v>499.90000152587891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3.9000000953674321</v>
      </c>
      <c r="AL6" s="73">
        <v>24.719999313354489</v>
      </c>
      <c r="AM6" s="73">
        <v>250.15925478935242</v>
      </c>
      <c r="AN6" s="73">
        <v>0</v>
      </c>
      <c r="AO6" s="73">
        <v>64.249858200000006</v>
      </c>
      <c r="AP6" s="73">
        <v>121.26733986062111</v>
      </c>
      <c r="AQ6" s="73">
        <v>58.258450599999996</v>
      </c>
      <c r="AR6" s="73">
        <v>79</v>
      </c>
      <c r="AS6" s="73">
        <v>25.60000038146973</v>
      </c>
    </row>
    <row r="7" spans="1:45" x14ac:dyDescent="0.25">
      <c r="A7" s="73">
        <v>2028</v>
      </c>
      <c r="B7" s="73">
        <v>0</v>
      </c>
      <c r="C7" s="73">
        <v>0</v>
      </c>
      <c r="D7" s="73">
        <v>0</v>
      </c>
      <c r="E7" s="73">
        <v>0</v>
      </c>
      <c r="F7" s="73">
        <v>182.9999923706055</v>
      </c>
      <c r="G7" s="73">
        <v>474</v>
      </c>
      <c r="H7" s="73">
        <v>200</v>
      </c>
      <c r="I7" s="73">
        <v>200</v>
      </c>
      <c r="J7" s="73">
        <v>400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299.69999694824219</v>
      </c>
      <c r="Q7" s="73">
        <v>0</v>
      </c>
      <c r="R7" s="73">
        <v>0</v>
      </c>
      <c r="S7" s="73">
        <v>0</v>
      </c>
      <c r="T7" s="73">
        <v>0</v>
      </c>
      <c r="U7" s="73">
        <v>100</v>
      </c>
      <c r="V7" s="73">
        <v>0</v>
      </c>
      <c r="W7" s="73">
        <v>0</v>
      </c>
      <c r="X7" s="73">
        <v>1000</v>
      </c>
      <c r="Y7" s="73">
        <v>0</v>
      </c>
      <c r="Z7" s="73">
        <v>0</v>
      </c>
      <c r="AA7" s="73">
        <v>0</v>
      </c>
      <c r="AB7" s="73">
        <v>0</v>
      </c>
      <c r="AC7" s="73">
        <v>900</v>
      </c>
      <c r="AD7" s="73">
        <v>0</v>
      </c>
      <c r="AE7" s="73">
        <v>499.79999542236328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6.9000000953674316</v>
      </c>
      <c r="AL7" s="73">
        <v>28.389999389648441</v>
      </c>
      <c r="AM7" s="73">
        <v>299.5327422618866</v>
      </c>
      <c r="AN7" s="73">
        <v>0</v>
      </c>
      <c r="AO7" s="73">
        <v>77.881466000000003</v>
      </c>
      <c r="AP7" s="73">
        <v>161.72745855387299</v>
      </c>
      <c r="AQ7" s="73">
        <v>74.316501000000002</v>
      </c>
      <c r="AR7" s="73">
        <v>79</v>
      </c>
      <c r="AS7" s="73">
        <v>25.60000038146973</v>
      </c>
    </row>
    <row r="8" spans="1:45" x14ac:dyDescent="0.25">
      <c r="A8" s="73">
        <v>2029</v>
      </c>
      <c r="B8" s="73">
        <v>0</v>
      </c>
      <c r="C8" s="73">
        <v>0</v>
      </c>
      <c r="D8" s="73">
        <v>0</v>
      </c>
      <c r="E8" s="73">
        <v>237</v>
      </c>
      <c r="F8" s="73">
        <v>201.29999160766604</v>
      </c>
      <c r="G8" s="73">
        <v>474</v>
      </c>
      <c r="H8" s="73">
        <v>200</v>
      </c>
      <c r="I8" s="73">
        <v>200</v>
      </c>
      <c r="J8" s="73">
        <v>400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499.55000305175781</v>
      </c>
      <c r="Q8" s="73">
        <v>0</v>
      </c>
      <c r="R8" s="73">
        <v>0</v>
      </c>
      <c r="S8" s="73">
        <v>0</v>
      </c>
      <c r="T8" s="73">
        <v>0</v>
      </c>
      <c r="U8" s="73">
        <v>100</v>
      </c>
      <c r="V8" s="73">
        <v>0</v>
      </c>
      <c r="W8" s="73">
        <v>0</v>
      </c>
      <c r="X8" s="73">
        <v>1000</v>
      </c>
      <c r="Y8" s="73">
        <v>0</v>
      </c>
      <c r="Z8" s="73">
        <v>0</v>
      </c>
      <c r="AA8" s="73">
        <v>0</v>
      </c>
      <c r="AB8" s="73">
        <v>0</v>
      </c>
      <c r="AC8" s="73">
        <v>900</v>
      </c>
      <c r="AD8" s="73">
        <v>0</v>
      </c>
      <c r="AE8" s="73">
        <v>499.70000457763672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8.8999996185302734</v>
      </c>
      <c r="AL8" s="73">
        <v>31.739999771118161</v>
      </c>
      <c r="AM8" s="73">
        <v>318.16282677650452</v>
      </c>
      <c r="AN8" s="73">
        <v>0</v>
      </c>
      <c r="AO8" s="73">
        <v>115.38244400000001</v>
      </c>
      <c r="AP8" s="73">
        <v>223.04598359990609</v>
      </c>
      <c r="AQ8" s="73">
        <v>90.833410000000001</v>
      </c>
      <c r="AR8" s="73">
        <v>79</v>
      </c>
      <c r="AS8" s="73">
        <v>25.60000038146973</v>
      </c>
    </row>
    <row r="9" spans="1:45" x14ac:dyDescent="0.25">
      <c r="A9" s="73">
        <v>2030</v>
      </c>
      <c r="B9" s="73">
        <v>0</v>
      </c>
      <c r="C9" s="73">
        <v>0</v>
      </c>
      <c r="D9" s="73">
        <v>0</v>
      </c>
      <c r="E9" s="73">
        <v>237</v>
      </c>
      <c r="F9" s="73">
        <v>201.29999160766604</v>
      </c>
      <c r="G9" s="73">
        <v>474</v>
      </c>
      <c r="H9" s="73">
        <v>400</v>
      </c>
      <c r="I9" s="73">
        <v>200</v>
      </c>
      <c r="J9" s="73">
        <v>400</v>
      </c>
      <c r="K9" s="73">
        <v>0</v>
      </c>
      <c r="L9" s="73">
        <v>0</v>
      </c>
      <c r="M9" s="73">
        <v>100</v>
      </c>
      <c r="N9" s="73">
        <v>0</v>
      </c>
      <c r="O9" s="73">
        <v>0</v>
      </c>
      <c r="P9" s="73">
        <v>899.29998779296875</v>
      </c>
      <c r="Q9" s="73">
        <v>0</v>
      </c>
      <c r="R9" s="73">
        <v>0</v>
      </c>
      <c r="S9" s="73">
        <v>0</v>
      </c>
      <c r="T9" s="73">
        <v>0</v>
      </c>
      <c r="U9" s="73">
        <v>100</v>
      </c>
      <c r="V9" s="73">
        <v>0</v>
      </c>
      <c r="W9" s="73">
        <v>0</v>
      </c>
      <c r="X9" s="73">
        <v>1000</v>
      </c>
      <c r="Y9" s="73">
        <v>0</v>
      </c>
      <c r="Z9" s="73">
        <v>0</v>
      </c>
      <c r="AA9" s="73">
        <v>0</v>
      </c>
      <c r="AB9" s="73">
        <v>0</v>
      </c>
      <c r="AC9" s="73">
        <v>900</v>
      </c>
      <c r="AD9" s="73">
        <v>0</v>
      </c>
      <c r="AE9" s="73">
        <v>499.59999847412109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8.8999996185302734</v>
      </c>
      <c r="AL9" s="73">
        <v>36.619998931884773</v>
      </c>
      <c r="AM9" s="73">
        <v>339.3116203546524</v>
      </c>
      <c r="AN9" s="73">
        <v>0</v>
      </c>
      <c r="AO9" s="73">
        <v>131.83969400000001</v>
      </c>
      <c r="AP9" s="73">
        <v>284.36450864593922</v>
      </c>
      <c r="AQ9" s="73">
        <v>108.46889299999999</v>
      </c>
      <c r="AR9" s="73">
        <v>79</v>
      </c>
      <c r="AS9" s="73">
        <v>25.60000038146973</v>
      </c>
    </row>
    <row r="10" spans="1:45" x14ac:dyDescent="0.25">
      <c r="A10" s="73">
        <v>2031</v>
      </c>
      <c r="B10" s="73">
        <v>0</v>
      </c>
      <c r="C10" s="73">
        <v>0</v>
      </c>
      <c r="D10" s="73">
        <v>0</v>
      </c>
      <c r="E10" s="73">
        <v>237</v>
      </c>
      <c r="F10" s="73">
        <v>237.89999008178714</v>
      </c>
      <c r="G10" s="73">
        <v>474</v>
      </c>
      <c r="H10" s="73">
        <v>400</v>
      </c>
      <c r="I10" s="73">
        <v>200</v>
      </c>
      <c r="J10" s="73">
        <v>400</v>
      </c>
      <c r="K10" s="73">
        <v>0</v>
      </c>
      <c r="L10" s="73">
        <v>0</v>
      </c>
      <c r="M10" s="73">
        <v>300</v>
      </c>
      <c r="N10" s="73">
        <v>0</v>
      </c>
      <c r="O10" s="73">
        <v>0</v>
      </c>
      <c r="P10" s="73">
        <v>1198.8499984741211</v>
      </c>
      <c r="Q10" s="73">
        <v>0</v>
      </c>
      <c r="R10" s="73">
        <v>0</v>
      </c>
      <c r="S10" s="73">
        <v>0</v>
      </c>
      <c r="T10" s="73">
        <v>0</v>
      </c>
      <c r="U10" s="73">
        <v>100</v>
      </c>
      <c r="V10" s="73">
        <v>0</v>
      </c>
      <c r="W10" s="73">
        <v>0</v>
      </c>
      <c r="X10" s="73">
        <v>1000</v>
      </c>
      <c r="Y10" s="73">
        <v>0</v>
      </c>
      <c r="Z10" s="73">
        <v>0</v>
      </c>
      <c r="AA10" s="73">
        <v>0</v>
      </c>
      <c r="AB10" s="73">
        <v>0</v>
      </c>
      <c r="AC10" s="73">
        <v>900</v>
      </c>
      <c r="AD10" s="73">
        <v>0</v>
      </c>
      <c r="AE10" s="73">
        <v>499.5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9.7200002670288086</v>
      </c>
      <c r="AL10" s="73">
        <v>39.990001678466797</v>
      </c>
      <c r="AM10" s="73">
        <v>361.84134030342102</v>
      </c>
      <c r="AN10" s="73">
        <v>0</v>
      </c>
      <c r="AO10" s="73">
        <v>148.12393700000001</v>
      </c>
      <c r="AP10" s="73">
        <v>351.50843736546011</v>
      </c>
      <c r="AQ10" s="73">
        <v>126.92554899999999</v>
      </c>
      <c r="AR10" s="73">
        <v>79</v>
      </c>
      <c r="AS10" s="73">
        <v>25.60000038146973</v>
      </c>
    </row>
    <row r="11" spans="1:45" x14ac:dyDescent="0.25">
      <c r="A11" s="73">
        <v>2032</v>
      </c>
      <c r="B11" s="73">
        <v>0</v>
      </c>
      <c r="C11" s="73">
        <v>0</v>
      </c>
      <c r="D11" s="73">
        <v>0</v>
      </c>
      <c r="E11" s="73">
        <v>237</v>
      </c>
      <c r="F11" s="73">
        <v>274.49998855590826</v>
      </c>
      <c r="G11" s="73">
        <v>474</v>
      </c>
      <c r="H11" s="73">
        <v>400</v>
      </c>
      <c r="I11" s="73">
        <v>200</v>
      </c>
      <c r="J11" s="73">
        <v>400</v>
      </c>
      <c r="K11" s="73">
        <v>0</v>
      </c>
      <c r="L11" s="73">
        <v>0</v>
      </c>
      <c r="M11" s="73">
        <v>300</v>
      </c>
      <c r="N11" s="73">
        <v>0</v>
      </c>
      <c r="O11" s="73">
        <v>0</v>
      </c>
      <c r="P11" s="73">
        <v>1198.2499923706055</v>
      </c>
      <c r="Q11" s="73">
        <v>0</v>
      </c>
      <c r="R11" s="73">
        <v>0</v>
      </c>
      <c r="S11" s="73">
        <v>0</v>
      </c>
      <c r="T11" s="73">
        <v>0</v>
      </c>
      <c r="U11" s="73">
        <v>100</v>
      </c>
      <c r="V11" s="73">
        <v>0</v>
      </c>
      <c r="W11" s="73">
        <v>0</v>
      </c>
      <c r="X11" s="73">
        <v>1100</v>
      </c>
      <c r="Y11" s="73">
        <v>0</v>
      </c>
      <c r="Z11" s="73">
        <v>0</v>
      </c>
      <c r="AA11" s="73">
        <v>0</v>
      </c>
      <c r="AB11" s="73">
        <v>0</v>
      </c>
      <c r="AC11" s="73">
        <v>900</v>
      </c>
      <c r="AD11" s="73">
        <v>0</v>
      </c>
      <c r="AE11" s="73">
        <v>499.40000152587891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10.590000152587891</v>
      </c>
      <c r="AL11" s="73">
        <v>43.580001831054688</v>
      </c>
      <c r="AM11" s="73">
        <v>384.99140322208405</v>
      </c>
      <c r="AN11" s="73">
        <v>0</v>
      </c>
      <c r="AO11" s="73">
        <v>200.929247</v>
      </c>
      <c r="AP11" s="73">
        <v>418.652366084981</v>
      </c>
      <c r="AQ11" s="73">
        <v>145.28312500000001</v>
      </c>
      <c r="AR11" s="73">
        <v>79</v>
      </c>
      <c r="AS11" s="73">
        <v>25.60000038146973</v>
      </c>
    </row>
    <row r="12" spans="1:45" x14ac:dyDescent="0.25">
      <c r="A12" s="73">
        <v>2033</v>
      </c>
      <c r="B12" s="73">
        <v>0</v>
      </c>
      <c r="C12" s="73">
        <v>0</v>
      </c>
      <c r="D12" s="73">
        <v>0</v>
      </c>
      <c r="E12" s="73">
        <v>237</v>
      </c>
      <c r="F12" s="73">
        <v>365.99998474121099</v>
      </c>
      <c r="G12" s="73">
        <v>474</v>
      </c>
      <c r="H12" s="73">
        <v>400</v>
      </c>
      <c r="I12" s="73">
        <v>200</v>
      </c>
      <c r="J12" s="73">
        <v>400</v>
      </c>
      <c r="K12" s="73">
        <v>0</v>
      </c>
      <c r="L12" s="73">
        <v>0</v>
      </c>
      <c r="M12" s="73">
        <v>300</v>
      </c>
      <c r="N12" s="73">
        <v>0</v>
      </c>
      <c r="O12" s="73">
        <v>0</v>
      </c>
      <c r="P12" s="73">
        <v>1197.6500015258789</v>
      </c>
      <c r="Q12" s="73">
        <v>0</v>
      </c>
      <c r="R12" s="73">
        <v>0</v>
      </c>
      <c r="S12" s="73">
        <v>0</v>
      </c>
      <c r="T12" s="73">
        <v>0</v>
      </c>
      <c r="U12" s="73">
        <v>100</v>
      </c>
      <c r="V12" s="73">
        <v>0</v>
      </c>
      <c r="W12" s="73">
        <v>0</v>
      </c>
      <c r="X12" s="73">
        <v>1100</v>
      </c>
      <c r="Y12" s="73">
        <v>0</v>
      </c>
      <c r="Z12" s="73">
        <v>0</v>
      </c>
      <c r="AA12" s="73">
        <v>0</v>
      </c>
      <c r="AB12" s="73">
        <v>0</v>
      </c>
      <c r="AC12" s="73">
        <v>900</v>
      </c>
      <c r="AD12" s="73">
        <v>0</v>
      </c>
      <c r="AE12" s="73">
        <v>499.29999542236328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11.47000026702881</v>
      </c>
      <c r="AL12" s="73">
        <v>47.200000762939453</v>
      </c>
      <c r="AM12" s="73">
        <v>407.3067889213562</v>
      </c>
      <c r="AN12" s="73">
        <v>0</v>
      </c>
      <c r="AO12" s="73">
        <v>219.51485700000001</v>
      </c>
      <c r="AP12" s="73">
        <v>489.51080342847717</v>
      </c>
      <c r="AQ12" s="73">
        <v>164.36078499999999</v>
      </c>
      <c r="AR12" s="73">
        <v>79</v>
      </c>
      <c r="AS12" s="73">
        <v>25.60000038146973</v>
      </c>
    </row>
    <row r="13" spans="1:45" x14ac:dyDescent="0.25">
      <c r="A13" s="73">
        <v>2034</v>
      </c>
      <c r="B13" s="73">
        <v>0</v>
      </c>
      <c r="C13" s="73">
        <v>0</v>
      </c>
      <c r="D13" s="73">
        <v>0</v>
      </c>
      <c r="E13" s="73">
        <v>474</v>
      </c>
      <c r="F13" s="73">
        <v>365.99998474121099</v>
      </c>
      <c r="G13" s="73">
        <v>474</v>
      </c>
      <c r="H13" s="73">
        <v>800</v>
      </c>
      <c r="I13" s="73">
        <v>200</v>
      </c>
      <c r="J13" s="73">
        <v>400</v>
      </c>
      <c r="K13" s="73">
        <v>0</v>
      </c>
      <c r="L13" s="73">
        <v>0</v>
      </c>
      <c r="M13" s="73">
        <v>300</v>
      </c>
      <c r="N13" s="73">
        <v>0</v>
      </c>
      <c r="O13" s="73">
        <v>0</v>
      </c>
      <c r="P13" s="73">
        <v>1197.0500106811523</v>
      </c>
      <c r="Q13" s="73">
        <v>100</v>
      </c>
      <c r="R13" s="73">
        <v>0</v>
      </c>
      <c r="S13" s="73">
        <v>0</v>
      </c>
      <c r="T13" s="73">
        <v>0</v>
      </c>
      <c r="U13" s="73">
        <v>100</v>
      </c>
      <c r="V13" s="73">
        <v>0</v>
      </c>
      <c r="W13" s="73">
        <v>0</v>
      </c>
      <c r="X13" s="73">
        <v>1100</v>
      </c>
      <c r="Y13" s="73">
        <v>200</v>
      </c>
      <c r="Z13" s="73">
        <v>0</v>
      </c>
      <c r="AA13" s="73">
        <v>0</v>
      </c>
      <c r="AB13" s="73">
        <v>0</v>
      </c>
      <c r="AC13" s="73">
        <v>900</v>
      </c>
      <c r="AD13" s="73">
        <v>0</v>
      </c>
      <c r="AE13" s="73">
        <v>499.20000457763672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12.35000038146973</v>
      </c>
      <c r="AL13" s="73">
        <v>50.830001831054688</v>
      </c>
      <c r="AM13" s="73">
        <v>420.96855807304382</v>
      </c>
      <c r="AN13" s="73">
        <v>0</v>
      </c>
      <c r="AO13" s="73">
        <v>238.569873</v>
      </c>
      <c r="AP13" s="73">
        <v>560.36924077197341</v>
      </c>
      <c r="AQ13" s="73">
        <v>171.03043399999999</v>
      </c>
      <c r="AR13" s="73">
        <v>79</v>
      </c>
      <c r="AS13" s="73">
        <v>25.60000038146973</v>
      </c>
    </row>
    <row r="14" spans="1:45" x14ac:dyDescent="0.25">
      <c r="A14" s="73">
        <v>2035</v>
      </c>
      <c r="B14" s="73">
        <v>0</v>
      </c>
      <c r="C14" s="73">
        <v>0</v>
      </c>
      <c r="D14" s="73">
        <v>0</v>
      </c>
      <c r="E14" s="73">
        <v>474</v>
      </c>
      <c r="F14" s="73">
        <v>365.99998474121099</v>
      </c>
      <c r="G14" s="73">
        <v>474</v>
      </c>
      <c r="H14" s="73">
        <v>800</v>
      </c>
      <c r="I14" s="73">
        <v>200</v>
      </c>
      <c r="J14" s="73">
        <v>400</v>
      </c>
      <c r="K14" s="73">
        <v>0</v>
      </c>
      <c r="L14" s="73">
        <v>0</v>
      </c>
      <c r="M14" s="73">
        <v>500</v>
      </c>
      <c r="N14" s="73">
        <v>0</v>
      </c>
      <c r="O14" s="73">
        <v>0</v>
      </c>
      <c r="P14" s="73">
        <v>1196.4499969482422</v>
      </c>
      <c r="Q14" s="73">
        <v>699.94999694824219</v>
      </c>
      <c r="R14" s="73">
        <v>0</v>
      </c>
      <c r="S14" s="73">
        <v>0</v>
      </c>
      <c r="T14" s="73">
        <v>0</v>
      </c>
      <c r="U14" s="73">
        <v>100</v>
      </c>
      <c r="V14" s="73">
        <v>0</v>
      </c>
      <c r="W14" s="73">
        <v>0</v>
      </c>
      <c r="X14" s="73">
        <v>1100</v>
      </c>
      <c r="Y14" s="73">
        <v>200</v>
      </c>
      <c r="Z14" s="73">
        <v>0</v>
      </c>
      <c r="AA14" s="73">
        <v>0</v>
      </c>
      <c r="AB14" s="73">
        <v>0</v>
      </c>
      <c r="AC14" s="73">
        <v>900</v>
      </c>
      <c r="AD14" s="73">
        <v>0</v>
      </c>
      <c r="AE14" s="73">
        <v>499.09999847412109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13.239999771118161</v>
      </c>
      <c r="AL14" s="73">
        <v>54.470001220703118</v>
      </c>
      <c r="AM14" s="73">
        <v>436.14779734611511</v>
      </c>
      <c r="AN14" s="73">
        <v>0</v>
      </c>
      <c r="AO14" s="73">
        <v>258.28604999999999</v>
      </c>
      <c r="AP14" s="73">
        <v>631.33850343142001</v>
      </c>
      <c r="AQ14" s="73">
        <v>178.419861</v>
      </c>
      <c r="AR14" s="73">
        <v>79</v>
      </c>
      <c r="AS14" s="73">
        <v>25.60000038146973</v>
      </c>
    </row>
    <row r="15" spans="1:45" x14ac:dyDescent="0.25">
      <c r="A15" s="73">
        <v>2036</v>
      </c>
      <c r="B15" s="73">
        <v>0</v>
      </c>
      <c r="C15" s="73">
        <v>0</v>
      </c>
      <c r="D15" s="73">
        <v>0</v>
      </c>
      <c r="E15" s="73">
        <v>474</v>
      </c>
      <c r="F15" s="73">
        <v>365.99998474121099</v>
      </c>
      <c r="G15" s="73">
        <v>474</v>
      </c>
      <c r="H15" s="73">
        <v>800</v>
      </c>
      <c r="I15" s="73">
        <v>200</v>
      </c>
      <c r="J15" s="73">
        <v>500</v>
      </c>
      <c r="K15" s="73">
        <v>0</v>
      </c>
      <c r="L15" s="73">
        <v>0</v>
      </c>
      <c r="M15" s="73">
        <v>700</v>
      </c>
      <c r="N15" s="73">
        <v>0</v>
      </c>
      <c r="O15" s="73">
        <v>0</v>
      </c>
      <c r="P15" s="73">
        <v>1195.8499984741211</v>
      </c>
      <c r="Q15" s="73">
        <v>699.59998321533203</v>
      </c>
      <c r="R15" s="73">
        <v>0</v>
      </c>
      <c r="S15" s="73">
        <v>0</v>
      </c>
      <c r="T15" s="73">
        <v>0</v>
      </c>
      <c r="U15" s="73">
        <v>100</v>
      </c>
      <c r="V15" s="73">
        <v>0</v>
      </c>
      <c r="W15" s="73">
        <v>0</v>
      </c>
      <c r="X15" s="73">
        <v>1100</v>
      </c>
      <c r="Y15" s="73">
        <v>200</v>
      </c>
      <c r="Z15" s="73">
        <v>0</v>
      </c>
      <c r="AA15" s="73">
        <v>0</v>
      </c>
      <c r="AB15" s="73">
        <v>0</v>
      </c>
      <c r="AC15" s="73">
        <v>900</v>
      </c>
      <c r="AD15" s="73">
        <v>0</v>
      </c>
      <c r="AE15" s="73">
        <v>499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14.11999988555908</v>
      </c>
      <c r="AL15" s="73">
        <v>58.099998474121087</v>
      </c>
      <c r="AM15" s="73">
        <v>450.59946429729462</v>
      </c>
      <c r="AN15" s="73">
        <v>0</v>
      </c>
      <c r="AO15" s="73">
        <v>277.04538300000002</v>
      </c>
      <c r="AP15" s="73">
        <v>702.30776609086661</v>
      </c>
      <c r="AQ15" s="73">
        <v>185.56445099999999</v>
      </c>
      <c r="AR15" s="73">
        <v>79</v>
      </c>
      <c r="AS15" s="73">
        <v>25.60000038146973</v>
      </c>
    </row>
    <row r="16" spans="1:45" x14ac:dyDescent="0.25">
      <c r="A16" s="73">
        <v>2037</v>
      </c>
      <c r="B16" s="73">
        <v>0</v>
      </c>
      <c r="C16" s="73">
        <v>0</v>
      </c>
      <c r="D16" s="73">
        <v>0</v>
      </c>
      <c r="E16" s="73">
        <v>474</v>
      </c>
      <c r="F16" s="73">
        <v>420.89998245239263</v>
      </c>
      <c r="G16" s="73">
        <v>474</v>
      </c>
      <c r="H16" s="73">
        <v>800</v>
      </c>
      <c r="I16" s="73">
        <v>200</v>
      </c>
      <c r="J16" s="73">
        <v>500</v>
      </c>
      <c r="K16" s="73">
        <v>0</v>
      </c>
      <c r="L16" s="73">
        <v>0</v>
      </c>
      <c r="M16" s="73">
        <v>1000</v>
      </c>
      <c r="N16" s="73">
        <v>0</v>
      </c>
      <c r="O16" s="73">
        <v>0</v>
      </c>
      <c r="P16" s="73">
        <v>1195.2499923706055</v>
      </c>
      <c r="Q16" s="73">
        <v>699.25000762939453</v>
      </c>
      <c r="R16" s="73">
        <v>0</v>
      </c>
      <c r="S16" s="73">
        <v>0</v>
      </c>
      <c r="T16" s="73">
        <v>0</v>
      </c>
      <c r="U16" s="73">
        <v>100</v>
      </c>
      <c r="V16" s="73">
        <v>0</v>
      </c>
      <c r="W16" s="73">
        <v>0</v>
      </c>
      <c r="X16" s="73">
        <v>1100</v>
      </c>
      <c r="Y16" s="73">
        <v>200</v>
      </c>
      <c r="Z16" s="73">
        <v>0</v>
      </c>
      <c r="AA16" s="73">
        <v>0</v>
      </c>
      <c r="AB16" s="73">
        <v>0</v>
      </c>
      <c r="AC16" s="73">
        <v>900</v>
      </c>
      <c r="AD16" s="73">
        <v>0</v>
      </c>
      <c r="AE16" s="73">
        <v>498.90000152587891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15.010000228881839</v>
      </c>
      <c r="AL16" s="73">
        <v>61.759998321533203</v>
      </c>
      <c r="AM16" s="73">
        <v>461.21055197715748</v>
      </c>
      <c r="AN16" s="73">
        <v>0</v>
      </c>
      <c r="AO16" s="73">
        <v>294.53497199999998</v>
      </c>
      <c r="AP16" s="73">
        <v>773.53780368399657</v>
      </c>
      <c r="AQ16" s="73">
        <v>196.603869</v>
      </c>
      <c r="AR16" s="73">
        <v>79</v>
      </c>
      <c r="AS16" s="73">
        <v>25.60000038146973</v>
      </c>
    </row>
    <row r="17" spans="1:45" x14ac:dyDescent="0.25">
      <c r="A17" s="73">
        <v>2038</v>
      </c>
      <c r="B17" s="73">
        <v>0</v>
      </c>
      <c r="C17" s="73">
        <v>0</v>
      </c>
      <c r="D17" s="73">
        <v>0</v>
      </c>
      <c r="E17" s="73">
        <v>474</v>
      </c>
      <c r="F17" s="73">
        <v>439.19998168945318</v>
      </c>
      <c r="G17" s="73">
        <v>474</v>
      </c>
      <c r="H17" s="73">
        <v>800</v>
      </c>
      <c r="I17" s="73">
        <v>200</v>
      </c>
      <c r="J17" s="73">
        <v>500</v>
      </c>
      <c r="K17" s="73">
        <v>0</v>
      </c>
      <c r="L17" s="73">
        <v>0</v>
      </c>
      <c r="M17" s="73">
        <v>1000</v>
      </c>
      <c r="N17" s="73">
        <v>0</v>
      </c>
      <c r="O17" s="73">
        <v>0</v>
      </c>
      <c r="P17" s="73">
        <v>2194.6500015258789</v>
      </c>
      <c r="Q17" s="73">
        <v>698.89999389648438</v>
      </c>
      <c r="R17" s="73">
        <v>0</v>
      </c>
      <c r="S17" s="73">
        <v>0</v>
      </c>
      <c r="T17" s="73">
        <v>0</v>
      </c>
      <c r="U17" s="73">
        <v>100</v>
      </c>
      <c r="V17" s="73">
        <v>0</v>
      </c>
      <c r="W17" s="73">
        <v>0</v>
      </c>
      <c r="X17" s="73">
        <v>1100</v>
      </c>
      <c r="Y17" s="73">
        <v>200</v>
      </c>
      <c r="Z17" s="73">
        <v>0</v>
      </c>
      <c r="AA17" s="73">
        <v>0</v>
      </c>
      <c r="AB17" s="73">
        <v>0</v>
      </c>
      <c r="AC17" s="73">
        <v>900</v>
      </c>
      <c r="AD17" s="73">
        <v>0</v>
      </c>
      <c r="AE17" s="73">
        <v>498.79999542236328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15.88000011444092</v>
      </c>
      <c r="AL17" s="73">
        <v>65.339996337890625</v>
      </c>
      <c r="AM17" s="73">
        <v>483.4661979675293</v>
      </c>
      <c r="AN17" s="73">
        <v>0</v>
      </c>
      <c r="AO17" s="73">
        <v>312.89791300000002</v>
      </c>
      <c r="AP17" s="73">
        <v>844.76784127712642</v>
      </c>
      <c r="AQ17" s="73">
        <v>207.12740199999999</v>
      </c>
      <c r="AR17" s="73">
        <v>79</v>
      </c>
      <c r="AS17" s="73">
        <v>25.60000038146973</v>
      </c>
    </row>
    <row r="18" spans="1:45" x14ac:dyDescent="0.25">
      <c r="A18" s="73">
        <v>2039</v>
      </c>
      <c r="B18" s="73">
        <v>0</v>
      </c>
      <c r="C18" s="73">
        <v>0</v>
      </c>
      <c r="D18" s="73">
        <v>0</v>
      </c>
      <c r="E18" s="73">
        <v>474</v>
      </c>
      <c r="F18" s="73">
        <v>512.39997863769543</v>
      </c>
      <c r="G18" s="73">
        <v>474</v>
      </c>
      <c r="H18" s="73">
        <v>800</v>
      </c>
      <c r="I18" s="73">
        <v>300</v>
      </c>
      <c r="J18" s="73">
        <v>600</v>
      </c>
      <c r="K18" s="73">
        <v>0</v>
      </c>
      <c r="L18" s="73">
        <v>0</v>
      </c>
      <c r="M18" s="73">
        <v>1000</v>
      </c>
      <c r="N18" s="73">
        <v>0</v>
      </c>
      <c r="O18" s="73">
        <v>0</v>
      </c>
      <c r="P18" s="73">
        <v>2193.5499801635742</v>
      </c>
      <c r="Q18" s="73">
        <v>698.55001831054688</v>
      </c>
      <c r="R18" s="73">
        <v>0</v>
      </c>
      <c r="S18" s="73">
        <v>0</v>
      </c>
      <c r="T18" s="73">
        <v>0</v>
      </c>
      <c r="U18" s="73">
        <v>100</v>
      </c>
      <c r="V18" s="73">
        <v>0</v>
      </c>
      <c r="W18" s="73">
        <v>0</v>
      </c>
      <c r="X18" s="73">
        <v>1100</v>
      </c>
      <c r="Y18" s="73">
        <v>200</v>
      </c>
      <c r="Z18" s="73">
        <v>0</v>
      </c>
      <c r="AA18" s="73">
        <v>0</v>
      </c>
      <c r="AB18" s="73">
        <v>0</v>
      </c>
      <c r="AC18" s="73">
        <v>900</v>
      </c>
      <c r="AD18" s="73">
        <v>0</v>
      </c>
      <c r="AE18" s="73">
        <v>498.70000457763672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16.760000228881839</v>
      </c>
      <c r="AL18" s="73">
        <v>68.959999084472656</v>
      </c>
      <c r="AM18" s="73">
        <v>488.72440230846405</v>
      </c>
      <c r="AN18" s="73">
        <v>0</v>
      </c>
      <c r="AO18" s="73">
        <v>331.41053299999999</v>
      </c>
      <c r="AP18" s="73">
        <v>917.56433527798572</v>
      </c>
      <c r="AQ18" s="73">
        <v>218.27655499999997</v>
      </c>
      <c r="AR18" s="73">
        <v>79</v>
      </c>
      <c r="AS18" s="73">
        <v>25.60000038146973</v>
      </c>
    </row>
    <row r="19" spans="1:45" x14ac:dyDescent="0.25">
      <c r="A19" s="73">
        <v>2040</v>
      </c>
      <c r="B19" s="73">
        <v>0</v>
      </c>
      <c r="C19" s="73">
        <v>0</v>
      </c>
      <c r="D19" s="73">
        <v>18.29999923706055</v>
      </c>
      <c r="E19" s="73">
        <v>711</v>
      </c>
      <c r="F19" s="73">
        <v>548.99997711181652</v>
      </c>
      <c r="G19" s="73">
        <v>474</v>
      </c>
      <c r="H19" s="73">
        <v>1100</v>
      </c>
      <c r="I19" s="73">
        <v>300</v>
      </c>
      <c r="J19" s="73">
        <v>800</v>
      </c>
      <c r="K19" s="73">
        <v>0</v>
      </c>
      <c r="L19" s="73">
        <v>0</v>
      </c>
      <c r="M19" s="73">
        <v>1000</v>
      </c>
      <c r="N19" s="73">
        <v>0</v>
      </c>
      <c r="O19" s="73">
        <v>0</v>
      </c>
      <c r="P19" s="73">
        <v>2192.4500122070313</v>
      </c>
      <c r="Q19" s="73">
        <v>698.19999694824219</v>
      </c>
      <c r="R19" s="73">
        <v>0</v>
      </c>
      <c r="S19" s="73">
        <v>0</v>
      </c>
      <c r="T19" s="73">
        <v>0</v>
      </c>
      <c r="U19" s="73">
        <v>100</v>
      </c>
      <c r="V19" s="73">
        <v>0</v>
      </c>
      <c r="W19" s="73">
        <v>0</v>
      </c>
      <c r="X19" s="73">
        <v>1100</v>
      </c>
      <c r="Y19" s="73">
        <v>200</v>
      </c>
      <c r="Z19" s="73">
        <v>0</v>
      </c>
      <c r="AA19" s="73">
        <v>0</v>
      </c>
      <c r="AB19" s="73">
        <v>10</v>
      </c>
      <c r="AC19" s="73">
        <v>900</v>
      </c>
      <c r="AD19" s="73">
        <v>0</v>
      </c>
      <c r="AE19" s="73">
        <v>498.59999847412109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17.64999961853027</v>
      </c>
      <c r="AL19" s="73">
        <v>72.610000610351563</v>
      </c>
      <c r="AM19" s="73">
        <v>493.10118496418005</v>
      </c>
      <c r="AN19" s="73">
        <v>0</v>
      </c>
      <c r="AO19" s="73">
        <v>350.07590800000003</v>
      </c>
      <c r="AP19" s="73">
        <v>990.36082927884513</v>
      </c>
      <c r="AQ19" s="73">
        <v>228.49038400000003</v>
      </c>
      <c r="AR19" s="73">
        <v>79</v>
      </c>
      <c r="AS19" s="73">
        <v>25.60000038146973</v>
      </c>
    </row>
    <row r="20" spans="1:45" x14ac:dyDescent="0.25">
      <c r="A20" s="73">
        <v>2041</v>
      </c>
      <c r="B20" s="73">
        <v>0</v>
      </c>
      <c r="C20" s="73">
        <v>0</v>
      </c>
      <c r="D20" s="73">
        <v>18.29999923706055</v>
      </c>
      <c r="E20" s="73">
        <v>948</v>
      </c>
      <c r="F20" s="73">
        <v>567.29997634887707</v>
      </c>
      <c r="G20" s="73">
        <v>474</v>
      </c>
      <c r="H20" s="73">
        <v>1100</v>
      </c>
      <c r="I20" s="73">
        <v>300</v>
      </c>
      <c r="J20" s="73">
        <v>800</v>
      </c>
      <c r="K20" s="73">
        <v>0</v>
      </c>
      <c r="L20" s="73">
        <v>0</v>
      </c>
      <c r="M20" s="73">
        <v>1000</v>
      </c>
      <c r="N20" s="73">
        <v>0</v>
      </c>
      <c r="O20" s="73">
        <v>0</v>
      </c>
      <c r="P20" s="73">
        <v>2191.349983215332</v>
      </c>
      <c r="Q20" s="73">
        <v>697.84998321533203</v>
      </c>
      <c r="R20" s="73">
        <v>0</v>
      </c>
      <c r="S20" s="73">
        <v>0</v>
      </c>
      <c r="T20" s="73">
        <v>0</v>
      </c>
      <c r="U20" s="73">
        <v>100</v>
      </c>
      <c r="V20" s="73">
        <v>0</v>
      </c>
      <c r="W20" s="73">
        <v>0</v>
      </c>
      <c r="X20" s="73">
        <v>1100</v>
      </c>
      <c r="Y20" s="73">
        <v>200</v>
      </c>
      <c r="Z20" s="73">
        <v>0</v>
      </c>
      <c r="AA20" s="73">
        <v>0</v>
      </c>
      <c r="AB20" s="73">
        <v>10</v>
      </c>
      <c r="AC20" s="73">
        <v>900</v>
      </c>
      <c r="AD20" s="73">
        <v>0</v>
      </c>
      <c r="AE20" s="73">
        <v>498.5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18.54999923706055</v>
      </c>
      <c r="AL20" s="73">
        <v>76.30999755859375</v>
      </c>
      <c r="AM20" s="73">
        <v>495.92371189594257</v>
      </c>
      <c r="AN20" s="73">
        <v>0</v>
      </c>
      <c r="AO20" s="73">
        <v>366.544757</v>
      </c>
      <c r="AP20" s="73">
        <v>1066.338277034426</v>
      </c>
      <c r="AQ20" s="73">
        <v>236.43616699999998</v>
      </c>
      <c r="AR20" s="73">
        <v>79</v>
      </c>
      <c r="AS20" s="73">
        <v>25.60000038146973</v>
      </c>
    </row>
    <row r="21" spans="1:45" x14ac:dyDescent="0.25">
      <c r="A21" s="73">
        <v>2042</v>
      </c>
      <c r="B21" s="73">
        <v>0</v>
      </c>
      <c r="C21" s="73">
        <v>0</v>
      </c>
      <c r="D21" s="73">
        <v>18.29999923706055</v>
      </c>
      <c r="E21" s="73">
        <v>948</v>
      </c>
      <c r="F21" s="73">
        <v>585.59997558593761</v>
      </c>
      <c r="G21" s="73">
        <v>474</v>
      </c>
      <c r="H21" s="73">
        <v>1100</v>
      </c>
      <c r="I21" s="73">
        <v>300</v>
      </c>
      <c r="J21" s="73">
        <v>800</v>
      </c>
      <c r="K21" s="73">
        <v>0</v>
      </c>
      <c r="L21" s="73">
        <v>0</v>
      </c>
      <c r="M21" s="73">
        <v>1000</v>
      </c>
      <c r="N21" s="73">
        <v>0</v>
      </c>
      <c r="O21" s="73">
        <v>0</v>
      </c>
      <c r="P21" s="73">
        <v>2190.2500228881836</v>
      </c>
      <c r="Q21" s="73">
        <v>697.50000762939453</v>
      </c>
      <c r="R21" s="73">
        <v>0</v>
      </c>
      <c r="S21" s="73">
        <v>0</v>
      </c>
      <c r="T21" s="73">
        <v>0</v>
      </c>
      <c r="U21" s="73">
        <v>100</v>
      </c>
      <c r="V21" s="73">
        <v>0</v>
      </c>
      <c r="W21" s="73">
        <v>0</v>
      </c>
      <c r="X21" s="73">
        <v>1100</v>
      </c>
      <c r="Y21" s="73">
        <v>200</v>
      </c>
      <c r="Z21" s="73">
        <v>0</v>
      </c>
      <c r="AA21" s="73">
        <v>0</v>
      </c>
      <c r="AB21" s="73">
        <v>10</v>
      </c>
      <c r="AC21" s="73">
        <v>900</v>
      </c>
      <c r="AD21" s="73">
        <v>0</v>
      </c>
      <c r="AE21" s="73">
        <v>498.40000152587891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19.440000534057621</v>
      </c>
      <c r="AL21" s="73">
        <v>79.980003356933594</v>
      </c>
      <c r="AM21" s="73">
        <v>497.75227665901195</v>
      </c>
      <c r="AN21" s="73">
        <v>0</v>
      </c>
      <c r="AO21" s="73">
        <v>381.38044400000001</v>
      </c>
      <c r="AP21" s="73">
        <v>1142.315724790006</v>
      </c>
      <c r="AQ21" s="73">
        <v>251.259219</v>
      </c>
      <c r="AR21" s="73">
        <v>79</v>
      </c>
      <c r="AS21" s="73">
        <v>25.60000038146973</v>
      </c>
    </row>
    <row r="22" spans="1:45" x14ac:dyDescent="0.25">
      <c r="A22" s="73">
        <v>2043</v>
      </c>
      <c r="B22" s="73">
        <v>0</v>
      </c>
      <c r="C22" s="73">
        <v>0</v>
      </c>
      <c r="D22" s="73">
        <v>36.599998474121101</v>
      </c>
      <c r="E22" s="73">
        <v>1185</v>
      </c>
      <c r="F22" s="73">
        <v>640.49997329711925</v>
      </c>
      <c r="G22" s="73">
        <v>474</v>
      </c>
      <c r="H22" s="73">
        <v>1500</v>
      </c>
      <c r="I22" s="73">
        <v>300</v>
      </c>
      <c r="J22" s="73">
        <v>800</v>
      </c>
      <c r="K22" s="73">
        <v>0</v>
      </c>
      <c r="L22" s="73">
        <v>0</v>
      </c>
      <c r="M22" s="73">
        <v>1000</v>
      </c>
      <c r="N22" s="73">
        <v>0</v>
      </c>
      <c r="O22" s="73">
        <v>0</v>
      </c>
      <c r="P22" s="73">
        <v>2289.1500015258789</v>
      </c>
      <c r="Q22" s="73">
        <v>697.14999389648438</v>
      </c>
      <c r="R22" s="73">
        <v>0</v>
      </c>
      <c r="S22" s="73">
        <v>0</v>
      </c>
      <c r="T22" s="73">
        <v>0</v>
      </c>
      <c r="U22" s="73">
        <v>100</v>
      </c>
      <c r="V22" s="73">
        <v>0</v>
      </c>
      <c r="W22" s="73">
        <v>0</v>
      </c>
      <c r="X22" s="73">
        <v>1100</v>
      </c>
      <c r="Y22" s="73">
        <v>300</v>
      </c>
      <c r="Z22" s="73">
        <v>0</v>
      </c>
      <c r="AA22" s="73">
        <v>0</v>
      </c>
      <c r="AB22" s="73">
        <v>20</v>
      </c>
      <c r="AC22" s="73">
        <v>900</v>
      </c>
      <c r="AD22" s="73">
        <v>0</v>
      </c>
      <c r="AE22" s="73">
        <v>498.29999542236328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20.340000152587891</v>
      </c>
      <c r="AL22" s="73">
        <v>83.680000305175781</v>
      </c>
      <c r="AM22" s="73">
        <v>499.44865095615387</v>
      </c>
      <c r="AN22" s="73">
        <v>0</v>
      </c>
      <c r="AO22" s="73">
        <v>401.17813699999999</v>
      </c>
      <c r="AP22" s="73">
        <v>1224.0605660882529</v>
      </c>
      <c r="AQ22" s="73">
        <v>265.26327100000003</v>
      </c>
      <c r="AR22" s="73">
        <v>79</v>
      </c>
      <c r="AS22" s="73">
        <v>25.60000038146973</v>
      </c>
    </row>
    <row r="23" spans="1:45" x14ac:dyDescent="0.25">
      <c r="A23" s="73">
        <v>2044</v>
      </c>
      <c r="B23" s="73">
        <v>0</v>
      </c>
      <c r="C23" s="73">
        <v>0</v>
      </c>
      <c r="D23" s="73">
        <v>36.599998474121101</v>
      </c>
      <c r="E23" s="73">
        <v>1185</v>
      </c>
      <c r="F23" s="73">
        <v>640.49997329711925</v>
      </c>
      <c r="G23" s="73">
        <v>474</v>
      </c>
      <c r="H23" s="73">
        <v>1500</v>
      </c>
      <c r="I23" s="73">
        <v>300</v>
      </c>
      <c r="J23" s="73">
        <v>800</v>
      </c>
      <c r="K23" s="73">
        <v>0</v>
      </c>
      <c r="L23" s="73">
        <v>0</v>
      </c>
      <c r="M23" s="73">
        <v>1000</v>
      </c>
      <c r="N23" s="73">
        <v>0</v>
      </c>
      <c r="O23" s="73">
        <v>0</v>
      </c>
      <c r="P23" s="73">
        <v>2287.9999771118164</v>
      </c>
      <c r="Q23" s="73">
        <v>696.80001831054688</v>
      </c>
      <c r="R23" s="73">
        <v>0</v>
      </c>
      <c r="S23" s="73">
        <v>0</v>
      </c>
      <c r="T23" s="73">
        <v>0</v>
      </c>
      <c r="U23" s="73">
        <v>100</v>
      </c>
      <c r="V23" s="73">
        <v>0</v>
      </c>
      <c r="W23" s="73">
        <v>0</v>
      </c>
      <c r="X23" s="73">
        <v>1100</v>
      </c>
      <c r="Y23" s="73">
        <v>300</v>
      </c>
      <c r="Z23" s="73">
        <v>0</v>
      </c>
      <c r="AA23" s="73">
        <v>0</v>
      </c>
      <c r="AB23" s="73">
        <v>20</v>
      </c>
      <c r="AC23" s="73">
        <v>900</v>
      </c>
      <c r="AD23" s="73">
        <v>0</v>
      </c>
      <c r="AE23" s="73">
        <v>498.20000457763672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21.280000686645511</v>
      </c>
      <c r="AL23" s="73">
        <v>87.550003051757813</v>
      </c>
      <c r="AM23" s="73">
        <v>500.39769494533539</v>
      </c>
      <c r="AN23" s="73">
        <v>0</v>
      </c>
      <c r="AO23" s="73">
        <v>419.93942299999998</v>
      </c>
      <c r="AP23" s="73">
        <v>1305.8054073864989</v>
      </c>
      <c r="AQ23" s="73">
        <v>277.32033399999995</v>
      </c>
      <c r="AR23" s="73">
        <v>79</v>
      </c>
      <c r="AS23" s="73">
        <v>25.60000038146973</v>
      </c>
    </row>
    <row r="24" spans="1:45" x14ac:dyDescent="0.25">
      <c r="A24" s="73">
        <v>2045</v>
      </c>
      <c r="B24" s="73">
        <v>0</v>
      </c>
      <c r="C24" s="73">
        <v>0</v>
      </c>
      <c r="D24" s="73">
        <v>36.599998474121101</v>
      </c>
      <c r="E24" s="73">
        <v>1185</v>
      </c>
      <c r="F24" s="73">
        <v>713.69997024536144</v>
      </c>
      <c r="G24" s="73">
        <v>474</v>
      </c>
      <c r="H24" s="73">
        <v>1500</v>
      </c>
      <c r="I24" s="73">
        <v>300</v>
      </c>
      <c r="J24" s="73">
        <v>800</v>
      </c>
      <c r="K24" s="73">
        <v>0</v>
      </c>
      <c r="L24" s="73">
        <v>0</v>
      </c>
      <c r="M24" s="73">
        <v>1000</v>
      </c>
      <c r="N24" s="73">
        <v>0</v>
      </c>
      <c r="O24" s="73">
        <v>0</v>
      </c>
      <c r="P24" s="73">
        <v>2286.8600158691406</v>
      </c>
      <c r="Q24" s="73">
        <v>696.44999694824219</v>
      </c>
      <c r="R24" s="73">
        <v>0</v>
      </c>
      <c r="S24" s="73">
        <v>0</v>
      </c>
      <c r="T24" s="73">
        <v>0</v>
      </c>
      <c r="U24" s="73">
        <v>100</v>
      </c>
      <c r="V24" s="73">
        <v>0</v>
      </c>
      <c r="W24" s="73">
        <v>0</v>
      </c>
      <c r="X24" s="73">
        <v>1100</v>
      </c>
      <c r="Y24" s="73">
        <v>300</v>
      </c>
      <c r="Z24" s="73">
        <v>0</v>
      </c>
      <c r="AA24" s="73">
        <v>0</v>
      </c>
      <c r="AB24" s="73">
        <v>25</v>
      </c>
      <c r="AC24" s="73">
        <v>900</v>
      </c>
      <c r="AD24" s="73">
        <v>0</v>
      </c>
      <c r="AE24" s="73">
        <v>498.09999847412109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22.260000228881839</v>
      </c>
      <c r="AL24" s="73">
        <v>91.599998474121094</v>
      </c>
      <c r="AM24" s="73">
        <v>500.0842570066452</v>
      </c>
      <c r="AN24" s="73">
        <v>0</v>
      </c>
      <c r="AO24" s="73">
        <v>436.93978399999997</v>
      </c>
      <c r="AP24" s="73">
        <v>1393.1203194741331</v>
      </c>
      <c r="AQ24" s="73">
        <v>286.67485899999997</v>
      </c>
      <c r="AR24" s="73">
        <v>79</v>
      </c>
      <c r="AS24" s="73">
        <v>25.60000038146973</v>
      </c>
    </row>
    <row r="26" spans="1:45" ht="15.75" x14ac:dyDescent="0.25">
      <c r="A26" s="222" t="s">
        <v>213</v>
      </c>
    </row>
    <row r="27" spans="1:45" ht="47.1" customHeight="1" x14ac:dyDescent="0.25">
      <c r="A27" s="247" t="s">
        <v>303</v>
      </c>
      <c r="B27" s="247">
        <v>2023</v>
      </c>
      <c r="C27" s="247">
        <v>2024</v>
      </c>
      <c r="D27" s="247">
        <v>2025</v>
      </c>
      <c r="E27" s="247">
        <v>2026</v>
      </c>
      <c r="F27" s="247">
        <v>2027</v>
      </c>
      <c r="G27" s="247">
        <v>2028</v>
      </c>
      <c r="H27" s="247">
        <v>2029</v>
      </c>
      <c r="I27" s="247">
        <v>2030</v>
      </c>
      <c r="J27" s="247">
        <v>2031</v>
      </c>
      <c r="K27" s="247">
        <v>2032</v>
      </c>
      <c r="L27" s="247">
        <v>2033</v>
      </c>
      <c r="M27" s="247">
        <v>2034</v>
      </c>
      <c r="N27" s="247">
        <v>2035</v>
      </c>
      <c r="O27" s="247">
        <v>2036</v>
      </c>
      <c r="P27" s="247">
        <v>2037</v>
      </c>
      <c r="Q27" s="247">
        <v>2038</v>
      </c>
      <c r="R27" s="247">
        <v>2039</v>
      </c>
      <c r="S27" s="247">
        <v>2040</v>
      </c>
      <c r="T27" s="247">
        <v>2041</v>
      </c>
      <c r="U27" s="247">
        <v>2042</v>
      </c>
      <c r="V27" s="247">
        <v>2043</v>
      </c>
      <c r="W27" s="247">
        <v>2044</v>
      </c>
      <c r="X27" s="247">
        <v>2045</v>
      </c>
    </row>
    <row r="28" spans="1:45" ht="30" x14ac:dyDescent="0.25">
      <c r="A28" s="251" t="s">
        <v>202</v>
      </c>
      <c r="B28" s="89">
        <v>1.8066628396167868</v>
      </c>
      <c r="C28" s="89">
        <v>1.8078166860750802</v>
      </c>
      <c r="D28" s="89">
        <v>1.4399400242746696</v>
      </c>
      <c r="E28" s="89">
        <v>0.13389657747289349</v>
      </c>
      <c r="F28" s="89">
        <v>1.3971482415894125E-2</v>
      </c>
      <c r="G28" s="89">
        <v>1.4266030821700571E-2</v>
      </c>
      <c r="H28" s="89">
        <v>1.247621400087259E-2</v>
      </c>
      <c r="I28" s="89">
        <v>1.0413168181640899E-2</v>
      </c>
      <c r="J28" s="89">
        <v>1.0574928479680038E-2</v>
      </c>
      <c r="K28" s="89">
        <v>1.1827727797910878E-2</v>
      </c>
      <c r="L28" s="89">
        <v>1.0305287840492306E-2</v>
      </c>
      <c r="M28" s="89">
        <v>1.1714178902940506E-2</v>
      </c>
      <c r="N28" s="89">
        <v>1.2450110545733006E-2</v>
      </c>
      <c r="O28" s="89">
        <v>1.2729371261738611E-2</v>
      </c>
      <c r="P28" s="89">
        <v>1.4112930239265428E-2</v>
      </c>
      <c r="Q28" s="89">
        <v>2.9497671326566954E-2</v>
      </c>
      <c r="R28" s="89">
        <v>3.3444091212962893E-2</v>
      </c>
      <c r="S28" s="89">
        <v>4.8735089003053747E-2</v>
      </c>
      <c r="T28" s="89">
        <v>4.4840693739417813E-2</v>
      </c>
      <c r="U28" s="89">
        <v>3.2740366364266173E-2</v>
      </c>
      <c r="V28" s="89">
        <v>3.6441961175889839E-2</v>
      </c>
      <c r="W28" s="89">
        <v>3.2621594873069294E-2</v>
      </c>
      <c r="X28" s="89">
        <v>3.0134397162026094E-2</v>
      </c>
    </row>
    <row r="29" spans="1:45" ht="30" x14ac:dyDescent="0.25">
      <c r="A29" s="251" t="s">
        <v>203</v>
      </c>
      <c r="B29" s="89">
        <v>2.2330873750000002</v>
      </c>
      <c r="C29" s="89">
        <v>2.2330874999999999</v>
      </c>
      <c r="D29" s="89">
        <v>2.2330842500000001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</row>
    <row r="30" spans="1:45" ht="30" x14ac:dyDescent="0.25">
      <c r="A30" s="251" t="s">
        <v>204</v>
      </c>
      <c r="B30" s="89">
        <v>1.3705120754089355</v>
      </c>
      <c r="C30" s="89">
        <v>1.3674584706115722</v>
      </c>
      <c r="D30" s="89">
        <v>1.2133629707336426</v>
      </c>
      <c r="E30" s="89">
        <v>2.2684590732879637</v>
      </c>
      <c r="F30" s="89">
        <v>2.5218067637939452</v>
      </c>
      <c r="G30" s="89">
        <v>2.5089844364929199</v>
      </c>
      <c r="H30" s="89">
        <v>2.9146960183410644</v>
      </c>
      <c r="I30" s="89">
        <v>2.3018424114990235</v>
      </c>
      <c r="J30" s="89">
        <v>2.0611748820419313</v>
      </c>
      <c r="K30" s="89">
        <v>2.0769124307575226</v>
      </c>
      <c r="L30" s="89">
        <v>2.0697859855918885</v>
      </c>
      <c r="M30" s="89">
        <v>1.8587620251598358</v>
      </c>
      <c r="N30" s="89">
        <v>1.2583593510551452</v>
      </c>
      <c r="O30" s="89">
        <v>1.237143524131775</v>
      </c>
      <c r="P30" s="89">
        <v>1.1473454816894531</v>
      </c>
      <c r="Q30" s="89">
        <v>1.0363396791839599</v>
      </c>
      <c r="R30" s="89">
        <v>0.94339712548828125</v>
      </c>
      <c r="S30" s="89">
        <v>0.65545168481445315</v>
      </c>
      <c r="T30" s="89">
        <v>0.65348878735351568</v>
      </c>
      <c r="U30" s="89">
        <v>0.6079375510253906</v>
      </c>
      <c r="V30" s="89">
        <v>0.6132049868774414</v>
      </c>
      <c r="W30" s="89">
        <v>0.64974839343261714</v>
      </c>
      <c r="X30" s="89">
        <v>0</v>
      </c>
    </row>
    <row r="31" spans="1:45" ht="30" x14ac:dyDescent="0.25">
      <c r="A31" s="251" t="s">
        <v>205</v>
      </c>
      <c r="B31" s="89">
        <v>1.1988815396201873</v>
      </c>
      <c r="C31" s="89">
        <v>0.81391312012976613</v>
      </c>
      <c r="D31" s="89">
        <v>0.73256876876874621</v>
      </c>
      <c r="E31" s="89">
        <v>1.2374001126876948</v>
      </c>
      <c r="F31" s="89">
        <v>1.0140320335855324</v>
      </c>
      <c r="G31" s="89">
        <v>0.96228072073607362</v>
      </c>
      <c r="H31" s="89">
        <v>0.68856984727473247</v>
      </c>
      <c r="I31" s="89">
        <v>0.79097068298839246</v>
      </c>
      <c r="J31" s="89">
        <v>0.66415825646354243</v>
      </c>
      <c r="K31" s="89">
        <v>0.78331204433854618</v>
      </c>
      <c r="L31" s="89">
        <v>0.81493609040299497</v>
      </c>
      <c r="M31" s="89">
        <v>0.70899637606797994</v>
      </c>
      <c r="N31" s="89">
        <v>0.67472232578169367</v>
      </c>
      <c r="O31" s="89">
        <v>0.62810073707826497</v>
      </c>
      <c r="P31" s="89">
        <v>0.53061598736069004</v>
      </c>
      <c r="Q31" s="89">
        <v>0.4796933352269987</v>
      </c>
      <c r="R31" s="89">
        <v>0.47168774533138502</v>
      </c>
      <c r="S31" s="89">
        <v>0.4198959688864462</v>
      </c>
      <c r="T31" s="89">
        <v>0.54256587461034744</v>
      </c>
      <c r="U31" s="89">
        <v>0.9000190491743687</v>
      </c>
      <c r="V31" s="89">
        <v>1.1646795651133501</v>
      </c>
      <c r="W31" s="89">
        <v>1.3235155554943299</v>
      </c>
      <c r="X31" s="89">
        <v>1.8190879014767249</v>
      </c>
    </row>
    <row r="32" spans="1:45" ht="45" x14ac:dyDescent="0.25">
      <c r="A32" s="251" t="s">
        <v>206</v>
      </c>
      <c r="B32" s="89">
        <v>0</v>
      </c>
      <c r="C32" s="89">
        <v>5.9431681640624998E-2</v>
      </c>
      <c r="D32" s="89">
        <v>5.1168744140625E-2</v>
      </c>
      <c r="E32" s="89">
        <v>8.6934791015624999E-2</v>
      </c>
      <c r="F32" s="89">
        <v>0.32302195117187499</v>
      </c>
      <c r="G32" s="89">
        <v>0.334742828125</v>
      </c>
      <c r="H32" s="89">
        <v>0.54232803515625005</v>
      </c>
      <c r="I32" s="89">
        <v>3.7112435302734378E-2</v>
      </c>
      <c r="J32" s="89">
        <v>3.7713084472656248E-2</v>
      </c>
      <c r="K32" s="89">
        <v>5.0240028076171873E-2</v>
      </c>
      <c r="L32" s="89">
        <v>9.1353098144531256E-2</v>
      </c>
      <c r="M32" s="89">
        <v>8.074145727539063E-2</v>
      </c>
      <c r="N32" s="89">
        <v>0.13715506201171876</v>
      </c>
      <c r="O32" s="89">
        <v>0.151731572265625</v>
      </c>
      <c r="P32" s="89">
        <v>0.16188916931152345</v>
      </c>
      <c r="Q32" s="89">
        <v>0.14419448681640626</v>
      </c>
      <c r="R32" s="89">
        <v>0.13022133367919922</v>
      </c>
      <c r="S32" s="89">
        <v>0.15547155057144166</v>
      </c>
      <c r="T32" s="89">
        <v>0.13987133762168885</v>
      </c>
      <c r="U32" s="89">
        <v>0.1097800530166626</v>
      </c>
      <c r="V32" s="89">
        <v>0.11866900676727295</v>
      </c>
      <c r="W32" s="89">
        <v>9.2383165355682376E-2</v>
      </c>
      <c r="X32" s="89">
        <v>7.6541328125000002E-2</v>
      </c>
    </row>
    <row r="33" spans="1:24" ht="75" x14ac:dyDescent="0.25">
      <c r="A33" s="251" t="s">
        <v>218</v>
      </c>
      <c r="B33" s="89">
        <v>6.6091438296459106</v>
      </c>
      <c r="C33" s="89">
        <v>6.2817074584570429</v>
      </c>
      <c r="D33" s="89">
        <v>5.6701247579176837</v>
      </c>
      <c r="E33" s="89">
        <v>3.7266905544641769</v>
      </c>
      <c r="F33" s="89">
        <v>3.8728322309672465</v>
      </c>
      <c r="G33" s="89">
        <v>3.8202740161756941</v>
      </c>
      <c r="H33" s="89">
        <v>4.1580701147729195</v>
      </c>
      <c r="I33" s="89">
        <v>3.1403386979717909</v>
      </c>
      <c r="J33" s="89">
        <v>2.7736211514578097</v>
      </c>
      <c r="K33" s="89">
        <v>2.9222922309701516</v>
      </c>
      <c r="L33" s="89">
        <v>2.9863804619799073</v>
      </c>
      <c r="M33" s="89">
        <v>2.6602140374061469</v>
      </c>
      <c r="N33" s="89">
        <v>2.0826868493942907</v>
      </c>
      <c r="O33" s="89">
        <v>2.0297052047374038</v>
      </c>
      <c r="P33" s="89">
        <v>1.8539635686009319</v>
      </c>
      <c r="Q33" s="89">
        <v>1.6897251725539317</v>
      </c>
      <c r="R33" s="89">
        <v>1.5787502957118285</v>
      </c>
      <c r="S33" s="89">
        <v>1.2795542932753947</v>
      </c>
      <c r="T33" s="89">
        <v>1.3807666933249698</v>
      </c>
      <c r="U33" s="89">
        <v>1.6504770195806879</v>
      </c>
      <c r="V33" s="89">
        <v>1.9329955199339544</v>
      </c>
      <c r="W33" s="89">
        <v>2.0982687091556986</v>
      </c>
      <c r="X33" s="89">
        <v>1.925763626763751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C79"/>
  <sheetViews>
    <sheetView topLeftCell="A16" workbookViewId="0">
      <selection activeCell="V22" sqref="V22"/>
    </sheetView>
  </sheetViews>
  <sheetFormatPr defaultColWidth="8.7109375" defaultRowHeight="15" x14ac:dyDescent="0.25"/>
  <cols>
    <col min="1" max="1" width="52.85546875" style="122" customWidth="1"/>
    <col min="2" max="2" width="8.5703125" style="122" bestFit="1" customWidth="1"/>
    <col min="3" max="16384" width="8.7109375" style="122"/>
  </cols>
  <sheetData>
    <row r="1" spans="1:29" x14ac:dyDescent="0.25">
      <c r="A1" s="72" t="s">
        <v>112</v>
      </c>
      <c r="C1" s="123">
        <v>2024</v>
      </c>
      <c r="D1" s="123">
        <v>2025</v>
      </c>
      <c r="E1" s="123">
        <v>2026</v>
      </c>
      <c r="F1" s="123">
        <v>2027</v>
      </c>
      <c r="G1" s="123">
        <v>2028</v>
      </c>
      <c r="H1" s="123">
        <v>2029</v>
      </c>
      <c r="I1" s="123">
        <v>2030</v>
      </c>
      <c r="J1" s="123">
        <v>2031</v>
      </c>
      <c r="K1" s="123">
        <v>2032</v>
      </c>
      <c r="L1" s="123">
        <v>2033</v>
      </c>
      <c r="M1" s="123">
        <v>2034</v>
      </c>
      <c r="N1" s="123">
        <v>2035</v>
      </c>
      <c r="O1" s="123">
        <v>2036</v>
      </c>
      <c r="P1" s="123">
        <v>2037</v>
      </c>
      <c r="Q1" s="123">
        <v>2038</v>
      </c>
      <c r="R1" s="123">
        <v>2039</v>
      </c>
      <c r="S1" s="123">
        <v>2040</v>
      </c>
      <c r="T1" s="123">
        <v>2041</v>
      </c>
      <c r="U1" s="123">
        <v>2042</v>
      </c>
      <c r="V1" s="123">
        <v>2043</v>
      </c>
      <c r="W1" s="123">
        <v>2044</v>
      </c>
      <c r="X1" s="123">
        <v>2045</v>
      </c>
      <c r="Y1" s="123">
        <v>2046</v>
      </c>
      <c r="Z1" s="123">
        <v>2047</v>
      </c>
      <c r="AA1" s="123">
        <v>2048</v>
      </c>
      <c r="AB1" s="123">
        <v>2049</v>
      </c>
      <c r="AC1" s="123">
        <v>2050</v>
      </c>
    </row>
    <row r="2" spans="1:29" x14ac:dyDescent="0.25">
      <c r="A2" s="122" t="s">
        <v>175</v>
      </c>
      <c r="C2" s="124">
        <v>174.380483226764</v>
      </c>
      <c r="D2" s="124">
        <v>349.97130141349771</v>
      </c>
      <c r="E2" s="124">
        <v>527.10239397828525</v>
      </c>
      <c r="F2" s="124">
        <v>705.64399885902856</v>
      </c>
      <c r="G2" s="124">
        <v>886.02757823056891</v>
      </c>
      <c r="H2" s="124">
        <v>1067.7846463258845</v>
      </c>
      <c r="I2" s="124">
        <v>1251.2868334854406</v>
      </c>
      <c r="J2" s="124">
        <v>1435.8221864268003</v>
      </c>
      <c r="K2" s="124">
        <v>1621.5186309519625</v>
      </c>
      <c r="L2" s="124">
        <v>1807.2744426826578</v>
      </c>
      <c r="M2" s="124">
        <v>1821.1320272892358</v>
      </c>
      <c r="N2" s="124">
        <v>1835.2336137033085</v>
      </c>
      <c r="O2" s="124">
        <v>1849.2069499750053</v>
      </c>
      <c r="P2" s="124">
        <v>1864.5787427688388</v>
      </c>
      <c r="Q2" s="124">
        <v>1879.1918831239968</v>
      </c>
      <c r="R2" s="124">
        <v>1893.1744545360441</v>
      </c>
      <c r="S2" s="124">
        <v>1906.2807960746591</v>
      </c>
      <c r="T2" s="124">
        <v>1917.8843209083586</v>
      </c>
      <c r="U2" s="124">
        <v>1928.4402592683271</v>
      </c>
      <c r="V2" s="124">
        <v>1938.8536921073683</v>
      </c>
      <c r="W2" s="124">
        <v>1947.985004464738</v>
      </c>
      <c r="X2" s="124">
        <v>1955.3973334978175</v>
      </c>
      <c r="Y2" s="124">
        <v>1965.7455505636935</v>
      </c>
      <c r="Z2" s="124">
        <v>1974.7672758038659</v>
      </c>
      <c r="AA2" s="124">
        <v>1983.6941616096829</v>
      </c>
      <c r="AB2" s="124">
        <v>1993.3870323146475</v>
      </c>
      <c r="AC2" s="124">
        <v>2002.7749639191534</v>
      </c>
    </row>
    <row r="3" spans="1:29" x14ac:dyDescent="0.25">
      <c r="A3" s="122" t="s">
        <v>176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</row>
    <row r="4" spans="1:29" x14ac:dyDescent="0.25">
      <c r="A4" s="122" t="s">
        <v>138</v>
      </c>
    </row>
    <row r="5" spans="1:29" x14ac:dyDescent="0.25">
      <c r="A5" s="122" t="s">
        <v>32</v>
      </c>
      <c r="C5" s="122">
        <v>293.60325573529047</v>
      </c>
      <c r="D5" s="122">
        <v>948.16912112028399</v>
      </c>
      <c r="E5" s="122">
        <v>1705.598064651329</v>
      </c>
      <c r="F5" s="122">
        <v>2542.9344650825542</v>
      </c>
      <c r="G5" s="122">
        <v>3343.071218154018</v>
      </c>
      <c r="H5" s="122">
        <v>4355.6409201860915</v>
      </c>
      <c r="I5" s="122">
        <v>5455.9924903473593</v>
      </c>
      <c r="J5" s="122">
        <v>6406.1042989603811</v>
      </c>
      <c r="K5" s="122">
        <v>7636.8240385294084</v>
      </c>
      <c r="L5" s="122">
        <v>8924.2151101349991</v>
      </c>
      <c r="M5" s="122">
        <v>9692.7409395795366</v>
      </c>
      <c r="N5" s="122">
        <v>10201.920252396834</v>
      </c>
      <c r="O5" s="122">
        <v>10709.147937013937</v>
      </c>
      <c r="P5" s="122">
        <v>11316.684419260979</v>
      </c>
      <c r="Q5" s="122">
        <v>12022.462114750066</v>
      </c>
      <c r="R5" s="122">
        <v>12707.898010129262</v>
      </c>
      <c r="S5" s="122">
        <v>13359.359060024177</v>
      </c>
      <c r="T5" s="122">
        <v>13944.3713910927</v>
      </c>
      <c r="U5" s="122">
        <v>14421.232806738903</v>
      </c>
      <c r="V5" s="122">
        <v>14897.899891936982</v>
      </c>
      <c r="W5" s="122">
        <v>15486.657252638961</v>
      </c>
      <c r="X5" s="122">
        <v>16065.228011363964</v>
      </c>
      <c r="Y5" s="122">
        <v>16586.343761566321</v>
      </c>
      <c r="Z5" s="122">
        <v>17074.88298997916</v>
      </c>
      <c r="AA5" s="122">
        <v>17502.616451124959</v>
      </c>
      <c r="AB5" s="122">
        <v>17889.53847605543</v>
      </c>
      <c r="AC5" s="122">
        <v>18250.64733944145</v>
      </c>
    </row>
    <row r="6" spans="1:29" x14ac:dyDescent="0.25">
      <c r="A6" s="122" t="s">
        <v>177</v>
      </c>
      <c r="C6" s="125">
        <v>1504</v>
      </c>
      <c r="D6" s="125">
        <v>1871</v>
      </c>
      <c r="E6" s="125">
        <v>1941</v>
      </c>
      <c r="F6" s="125">
        <v>2023</v>
      </c>
      <c r="G6" s="125">
        <v>2098</v>
      </c>
      <c r="H6" s="125">
        <v>2276</v>
      </c>
      <c r="I6" s="125">
        <v>2340</v>
      </c>
      <c r="J6" s="125">
        <v>2340</v>
      </c>
      <c r="K6" s="125">
        <v>2340</v>
      </c>
      <c r="L6" s="125">
        <v>2440</v>
      </c>
      <c r="M6" s="125">
        <v>2440</v>
      </c>
      <c r="N6" s="125">
        <v>2440</v>
      </c>
      <c r="O6" s="125">
        <v>2440</v>
      </c>
      <c r="P6" s="125">
        <v>2540</v>
      </c>
      <c r="Q6" s="125">
        <v>2540</v>
      </c>
      <c r="R6" s="125">
        <v>2540</v>
      </c>
      <c r="S6" s="125">
        <v>2460</v>
      </c>
      <c r="T6" s="125">
        <v>2480</v>
      </c>
      <c r="U6" s="125">
        <v>2400</v>
      </c>
      <c r="V6" s="125">
        <v>2330</v>
      </c>
      <c r="W6" s="125">
        <v>2260</v>
      </c>
      <c r="X6" s="125">
        <v>2290</v>
      </c>
      <c r="Y6" s="125">
        <v>2220</v>
      </c>
      <c r="Z6" s="125">
        <v>2160</v>
      </c>
      <c r="AA6" s="125">
        <v>2100</v>
      </c>
      <c r="AB6" s="125">
        <v>2140</v>
      </c>
      <c r="AC6" s="125">
        <v>2080</v>
      </c>
    </row>
    <row r="7" spans="1:29" x14ac:dyDescent="0.25">
      <c r="A7" s="122" t="s">
        <v>75</v>
      </c>
      <c r="C7" s="126">
        <v>0</v>
      </c>
      <c r="D7" s="126">
        <v>0</v>
      </c>
      <c r="E7" s="126">
        <v>0</v>
      </c>
      <c r="F7" s="127">
        <v>0</v>
      </c>
      <c r="G7" s="126">
        <v>1730.1000000000001</v>
      </c>
      <c r="H7" s="126">
        <v>1730.1000000000001</v>
      </c>
      <c r="I7" s="126">
        <v>3460.2000000000003</v>
      </c>
      <c r="J7" s="126">
        <v>3460</v>
      </c>
      <c r="K7" s="126">
        <v>5190.3</v>
      </c>
      <c r="L7" s="126">
        <v>5190.3</v>
      </c>
      <c r="M7" s="126">
        <v>5190.3</v>
      </c>
      <c r="N7" s="126">
        <v>5190.3</v>
      </c>
      <c r="O7" s="126">
        <v>5190.3</v>
      </c>
      <c r="P7" s="126">
        <v>5190.3</v>
      </c>
      <c r="Q7" s="126">
        <v>5190.3</v>
      </c>
      <c r="R7" s="126">
        <v>5190.3</v>
      </c>
      <c r="S7" s="126">
        <v>5190.3</v>
      </c>
      <c r="T7" s="126">
        <v>5190.3</v>
      </c>
      <c r="U7" s="126">
        <v>5190.3</v>
      </c>
      <c r="V7" s="126">
        <v>5190.3</v>
      </c>
      <c r="W7" s="126">
        <v>5190.3</v>
      </c>
      <c r="X7" s="126">
        <v>5190.3</v>
      </c>
      <c r="Y7" s="126">
        <v>5190.3</v>
      </c>
      <c r="Z7" s="126">
        <v>5190.3</v>
      </c>
      <c r="AA7" s="126">
        <v>5190.3</v>
      </c>
      <c r="AB7" s="126">
        <v>5190.3</v>
      </c>
      <c r="AC7" s="126">
        <v>5190.3</v>
      </c>
    </row>
    <row r="9" spans="1:29" x14ac:dyDescent="0.25">
      <c r="A9" s="72" t="s">
        <v>155</v>
      </c>
      <c r="C9" s="123">
        <v>2024</v>
      </c>
      <c r="D9" s="123">
        <v>2025</v>
      </c>
      <c r="E9" s="123">
        <v>2026</v>
      </c>
      <c r="F9" s="123">
        <v>2027</v>
      </c>
      <c r="G9" s="123">
        <v>2028</v>
      </c>
      <c r="H9" s="123">
        <v>2029</v>
      </c>
      <c r="I9" s="123">
        <v>2030</v>
      </c>
      <c r="J9" s="123">
        <v>2031</v>
      </c>
      <c r="K9" s="123">
        <v>2032</v>
      </c>
      <c r="L9" s="123">
        <v>2033</v>
      </c>
      <c r="M9" s="123">
        <v>2034</v>
      </c>
      <c r="N9" s="123">
        <v>2035</v>
      </c>
      <c r="O9" s="123">
        <v>2036</v>
      </c>
      <c r="P9" s="123">
        <v>2037</v>
      </c>
      <c r="Q9" s="123">
        <v>2038</v>
      </c>
      <c r="R9" s="123">
        <v>2039</v>
      </c>
      <c r="S9" s="123">
        <v>2040</v>
      </c>
      <c r="T9" s="123">
        <v>2041</v>
      </c>
      <c r="U9" s="123">
        <v>2042</v>
      </c>
      <c r="V9" s="123">
        <v>2043</v>
      </c>
      <c r="W9" s="123">
        <v>2044</v>
      </c>
      <c r="X9" s="123">
        <v>2045</v>
      </c>
      <c r="Y9" s="123">
        <v>2046</v>
      </c>
      <c r="Z9" s="123">
        <v>2047</v>
      </c>
      <c r="AA9" s="123">
        <v>2048</v>
      </c>
      <c r="AB9" s="123">
        <v>2049</v>
      </c>
      <c r="AC9" s="123">
        <v>2050</v>
      </c>
    </row>
    <row r="10" spans="1:29" x14ac:dyDescent="0.25">
      <c r="A10" s="122" t="s">
        <v>175</v>
      </c>
      <c r="C10" s="124">
        <v>151.05160461804269</v>
      </c>
      <c r="D10" s="124">
        <v>303.12327356179912</v>
      </c>
      <c r="E10" s="124">
        <v>456.425147860435</v>
      </c>
      <c r="F10" s="124">
        <v>610.9110310439055</v>
      </c>
      <c r="G10" s="124">
        <v>766.85474336864672</v>
      </c>
      <c r="H10" s="124">
        <v>923.99774396833141</v>
      </c>
      <c r="I10" s="124">
        <v>1082.5395234022278</v>
      </c>
      <c r="J10" s="124">
        <v>1242.039962844088</v>
      </c>
      <c r="K10" s="124">
        <v>1402.5437257458234</v>
      </c>
      <c r="L10" s="124">
        <v>1563.3332576989387</v>
      </c>
      <c r="M10" s="124">
        <v>1575.0450297030084</v>
      </c>
      <c r="N10" s="124">
        <v>1587.0534319019391</v>
      </c>
      <c r="O10" s="124">
        <v>1598.8382116663836</v>
      </c>
      <c r="P10" s="124">
        <v>1612.1968693799154</v>
      </c>
      <c r="Q10" s="124">
        <v>1624.7136774526834</v>
      </c>
      <c r="R10" s="124">
        <v>1636.5339204489817</v>
      </c>
      <c r="S10" s="124">
        <v>1647.4207733383685</v>
      </c>
      <c r="T10" s="124">
        <v>1657.020512166803</v>
      </c>
      <c r="U10" s="124">
        <v>1665.5690894736313</v>
      </c>
      <c r="V10" s="124">
        <v>1673.7288418656426</v>
      </c>
      <c r="W10" s="124">
        <v>1680.7329463164685</v>
      </c>
      <c r="X10" s="124">
        <v>1686.3516005952908</v>
      </c>
      <c r="Y10" s="124">
        <v>1692.4011314410516</v>
      </c>
      <c r="Z10" s="124">
        <v>1697.7579167894794</v>
      </c>
      <c r="AA10" s="124">
        <v>1702.9594737436087</v>
      </c>
      <c r="AB10" s="124">
        <v>1709.372553551585</v>
      </c>
      <c r="AC10" s="124">
        <v>1715.4661989813728</v>
      </c>
    </row>
    <row r="11" spans="1:29" x14ac:dyDescent="0.25">
      <c r="A11" s="122" t="s">
        <v>176</v>
      </c>
      <c r="C11" s="124">
        <v>65.650049713164933</v>
      </c>
      <c r="D11" s="124">
        <v>199.32407000670682</v>
      </c>
      <c r="E11" s="124">
        <v>338.68528494211427</v>
      </c>
      <c r="F11" s="124">
        <v>504.77310197237443</v>
      </c>
      <c r="G11" s="124">
        <v>677.36155648601414</v>
      </c>
      <c r="H11" s="124">
        <v>863.67550023950071</v>
      </c>
      <c r="I11" s="124">
        <v>1073.3334648272416</v>
      </c>
      <c r="J11" s="124">
        <v>1303.1513712661695</v>
      </c>
      <c r="K11" s="124">
        <v>1552.752602174616</v>
      </c>
      <c r="L11" s="124">
        <v>1825.6327169449105</v>
      </c>
      <c r="M11" s="124">
        <v>2120.4622704681392</v>
      </c>
      <c r="N11" s="124">
        <v>2426.5832468612502</v>
      </c>
      <c r="O11" s="124">
        <v>2740.9280251334872</v>
      </c>
      <c r="P11" s="124">
        <v>3066.8767275989385</v>
      </c>
      <c r="Q11" s="124">
        <v>3400.1465101865933</v>
      </c>
      <c r="R11" s="124">
        <v>3737.5460407205578</v>
      </c>
      <c r="S11" s="124">
        <v>4080.2604424024021</v>
      </c>
      <c r="T11" s="124">
        <v>4428.4881185620461</v>
      </c>
      <c r="U11" s="124">
        <v>4785.0453064530211</v>
      </c>
      <c r="V11" s="124">
        <v>5140.2687821623149</v>
      </c>
      <c r="W11" s="124">
        <v>5493.0177591996471</v>
      </c>
      <c r="X11" s="124">
        <v>5844.7574922339099</v>
      </c>
      <c r="Y11" s="124">
        <v>6188.8252346116105</v>
      </c>
      <c r="Z11" s="124">
        <v>6535.5003218000893</v>
      </c>
      <c r="AA11" s="124">
        <v>6885.3689726572002</v>
      </c>
      <c r="AB11" s="124">
        <v>7241.0613478526002</v>
      </c>
      <c r="AC11" s="124">
        <v>7604.0024608072308</v>
      </c>
    </row>
    <row r="12" spans="1:29" x14ac:dyDescent="0.25">
      <c r="A12" s="122" t="s">
        <v>138</v>
      </c>
      <c r="C12" s="128">
        <v>305.92608222191893</v>
      </c>
      <c r="D12" s="128">
        <v>1111.937239209982</v>
      </c>
      <c r="E12" s="128">
        <v>2233.0802027643563</v>
      </c>
      <c r="F12" s="128">
        <v>3729.0375887509399</v>
      </c>
      <c r="G12" s="128">
        <v>5674.097008379219</v>
      </c>
      <c r="H12" s="128">
        <v>8036.1087358876593</v>
      </c>
      <c r="I12" s="128">
        <v>10849.416124873578</v>
      </c>
      <c r="J12" s="128">
        <v>14174.042729121082</v>
      </c>
      <c r="K12" s="128">
        <v>17761.463542469712</v>
      </c>
      <c r="L12" s="128">
        <v>21512.888440194656</v>
      </c>
      <c r="M12" s="128">
        <v>25546.557127963213</v>
      </c>
      <c r="N12" s="128">
        <v>29730.735491189938</v>
      </c>
      <c r="O12" s="128">
        <v>33975.665711437359</v>
      </c>
      <c r="P12" s="128">
        <v>38149.498285341819</v>
      </c>
      <c r="Q12" s="128">
        <v>42064.891944502175</v>
      </c>
      <c r="R12" s="128">
        <v>45834.771764924524</v>
      </c>
      <c r="S12" s="128">
        <v>49506.125585093476</v>
      </c>
      <c r="T12" s="128">
        <v>52887.363609461703</v>
      </c>
      <c r="U12" s="128">
        <v>55746.71234462045</v>
      </c>
      <c r="V12" s="128">
        <v>58626.497869874547</v>
      </c>
      <c r="W12" s="128">
        <v>61656.088157161321</v>
      </c>
      <c r="X12" s="128">
        <v>63991.101904485389</v>
      </c>
      <c r="Y12" s="128">
        <v>65977.270480094812</v>
      </c>
      <c r="Z12" s="128">
        <v>67852.143085992386</v>
      </c>
      <c r="AA12" s="128">
        <v>69506.784034862256</v>
      </c>
      <c r="AB12" s="128">
        <v>70945.294165123036</v>
      </c>
      <c r="AC12" s="128">
        <v>72197.088375478372</v>
      </c>
    </row>
    <row r="13" spans="1:29" x14ac:dyDescent="0.25">
      <c r="A13" s="122" t="s">
        <v>32</v>
      </c>
      <c r="C13" s="128">
        <v>305.92608222191893</v>
      </c>
      <c r="D13" s="128">
        <v>1111.937239209982</v>
      </c>
      <c r="E13" s="128">
        <v>2233.0802027643563</v>
      </c>
      <c r="F13" s="128">
        <v>3729.0375887509399</v>
      </c>
      <c r="G13" s="128">
        <v>5674.097008379219</v>
      </c>
      <c r="H13" s="128">
        <v>8036.1087358876593</v>
      </c>
      <c r="I13" s="128">
        <v>10849.416124873578</v>
      </c>
      <c r="J13" s="128">
        <v>14174.042729121082</v>
      </c>
      <c r="K13" s="128">
        <v>17761.463542469712</v>
      </c>
      <c r="L13" s="128">
        <v>21512.888440194656</v>
      </c>
      <c r="M13" s="128">
        <v>25546.557127963213</v>
      </c>
      <c r="N13" s="128">
        <v>29730.735491189938</v>
      </c>
      <c r="O13" s="128">
        <v>33975.665711437359</v>
      </c>
      <c r="P13" s="128">
        <v>38149.498285341819</v>
      </c>
      <c r="Q13" s="128">
        <v>42064.891944502175</v>
      </c>
      <c r="R13" s="128">
        <v>45834.771764924524</v>
      </c>
      <c r="S13" s="128">
        <v>49506.125585093476</v>
      </c>
      <c r="T13" s="128">
        <v>52887.363609461703</v>
      </c>
      <c r="U13" s="128">
        <v>55746.71234462045</v>
      </c>
      <c r="V13" s="128">
        <v>58626.497869874547</v>
      </c>
      <c r="W13" s="128">
        <v>61656.088157161321</v>
      </c>
      <c r="X13" s="128">
        <v>63991.101904485389</v>
      </c>
      <c r="Y13" s="128">
        <v>65977.270480094812</v>
      </c>
      <c r="Z13" s="128">
        <v>67852.143085992386</v>
      </c>
      <c r="AA13" s="128">
        <v>69506.784034862256</v>
      </c>
      <c r="AB13" s="128">
        <v>70945.294165123036</v>
      </c>
      <c r="AC13" s="128">
        <v>72197.088375478372</v>
      </c>
    </row>
    <row r="14" spans="1:29" x14ac:dyDescent="0.25">
      <c r="A14" s="122" t="s">
        <v>177</v>
      </c>
      <c r="C14" s="122">
        <v>2569</v>
      </c>
      <c r="D14" s="122">
        <v>4077</v>
      </c>
      <c r="E14" s="122">
        <v>4304</v>
      </c>
      <c r="F14" s="122">
        <v>4817</v>
      </c>
      <c r="G14" s="122">
        <v>5253</v>
      </c>
      <c r="H14" s="122">
        <v>5627</v>
      </c>
      <c r="I14" s="122">
        <v>5713</v>
      </c>
      <c r="J14" s="122">
        <v>5986</v>
      </c>
      <c r="K14" s="122">
        <v>6009</v>
      </c>
      <c r="L14" s="122">
        <v>6232</v>
      </c>
      <c r="M14" s="122">
        <v>6256</v>
      </c>
      <c r="N14" s="122">
        <v>6381</v>
      </c>
      <c r="O14" s="122">
        <v>6326</v>
      </c>
      <c r="P14" s="122">
        <v>6472</v>
      </c>
      <c r="Q14" s="122">
        <v>6428</v>
      </c>
      <c r="R14" s="122">
        <v>6585</v>
      </c>
      <c r="S14" s="122">
        <v>6472</v>
      </c>
      <c r="T14" s="122">
        <v>6560</v>
      </c>
      <c r="U14" s="122">
        <v>6449</v>
      </c>
      <c r="V14" s="122">
        <v>6448</v>
      </c>
      <c r="W14" s="122">
        <v>6458</v>
      </c>
      <c r="X14" s="122">
        <v>6399</v>
      </c>
      <c r="Y14" s="122">
        <v>6354</v>
      </c>
      <c r="Z14" s="122">
        <v>6032</v>
      </c>
      <c r="AA14" s="122">
        <v>6030</v>
      </c>
      <c r="AB14" s="122">
        <v>5839</v>
      </c>
      <c r="AC14" s="122">
        <v>5857</v>
      </c>
    </row>
    <row r="15" spans="1:29" x14ac:dyDescent="0.25">
      <c r="A15" s="122" t="s">
        <v>75</v>
      </c>
      <c r="C15" s="124">
        <v>0</v>
      </c>
      <c r="D15" s="124">
        <v>0</v>
      </c>
      <c r="E15" s="124">
        <v>0</v>
      </c>
      <c r="F15" s="124">
        <v>0</v>
      </c>
      <c r="G15" s="124">
        <v>1730.1000000000001</v>
      </c>
      <c r="H15" s="124">
        <v>1730.1000000000001</v>
      </c>
      <c r="I15" s="124">
        <v>3460.2000000000003</v>
      </c>
      <c r="J15" s="124">
        <v>3460</v>
      </c>
      <c r="K15" s="124">
        <v>5190.3</v>
      </c>
      <c r="L15" s="124">
        <v>5190.3</v>
      </c>
      <c r="M15" s="124">
        <v>5190.3</v>
      </c>
      <c r="N15" s="124">
        <v>5190.3</v>
      </c>
      <c r="O15" s="124">
        <v>5190.3</v>
      </c>
      <c r="P15" s="124">
        <v>5190.3</v>
      </c>
      <c r="Q15" s="124">
        <v>5190.3</v>
      </c>
      <c r="R15" s="124">
        <v>5190.3</v>
      </c>
      <c r="S15" s="124">
        <v>5190.3</v>
      </c>
      <c r="T15" s="124">
        <v>5190.3</v>
      </c>
      <c r="U15" s="124">
        <v>5190.3</v>
      </c>
      <c r="V15" s="124">
        <v>5190.3</v>
      </c>
      <c r="W15" s="124">
        <v>5190.3</v>
      </c>
      <c r="X15" s="124">
        <v>5190.3</v>
      </c>
      <c r="Y15" s="124">
        <v>5190.3</v>
      </c>
      <c r="Z15" s="124">
        <v>5190.3</v>
      </c>
      <c r="AA15" s="124">
        <v>5190.3</v>
      </c>
      <c r="AB15" s="124">
        <v>5190.3</v>
      </c>
      <c r="AC15" s="124">
        <v>5190.3</v>
      </c>
    </row>
    <row r="17" spans="1:29" x14ac:dyDescent="0.25">
      <c r="A17" s="72" t="s">
        <v>92</v>
      </c>
      <c r="C17" s="123">
        <v>2024</v>
      </c>
      <c r="D17" s="123">
        <v>2025</v>
      </c>
      <c r="E17" s="123">
        <v>2026</v>
      </c>
      <c r="F17" s="123">
        <v>2027</v>
      </c>
      <c r="G17" s="123">
        <v>2028</v>
      </c>
      <c r="H17" s="123">
        <v>2029</v>
      </c>
      <c r="I17" s="123">
        <v>2030</v>
      </c>
      <c r="J17" s="123">
        <v>2031</v>
      </c>
      <c r="K17" s="123">
        <v>2032</v>
      </c>
      <c r="L17" s="123">
        <v>2033</v>
      </c>
      <c r="M17" s="123">
        <v>2034</v>
      </c>
      <c r="N17" s="123">
        <v>2035</v>
      </c>
      <c r="O17" s="123">
        <v>2036</v>
      </c>
      <c r="P17" s="123">
        <v>2037</v>
      </c>
      <c r="Q17" s="123">
        <v>2038</v>
      </c>
      <c r="R17" s="123">
        <v>2039</v>
      </c>
      <c r="S17" s="123">
        <v>2040</v>
      </c>
      <c r="T17" s="123">
        <v>2041</v>
      </c>
      <c r="U17" s="123">
        <v>2042</v>
      </c>
      <c r="V17" s="123">
        <v>2043</v>
      </c>
      <c r="W17" s="123">
        <v>2044</v>
      </c>
      <c r="X17" s="123">
        <v>2045</v>
      </c>
      <c r="Y17" s="123">
        <v>2046</v>
      </c>
      <c r="Z17" s="123">
        <v>2047</v>
      </c>
      <c r="AA17" s="123">
        <v>2048</v>
      </c>
      <c r="AB17" s="123">
        <v>2049</v>
      </c>
      <c r="AC17" s="123">
        <v>2050</v>
      </c>
    </row>
    <row r="18" spans="1:29" x14ac:dyDescent="0.25">
      <c r="A18" s="122" t="s">
        <v>175</v>
      </c>
      <c r="C18" s="124">
        <v>189.12717750787868</v>
      </c>
      <c r="D18" s="124">
        <v>379.66497267078108</v>
      </c>
      <c r="E18" s="124">
        <v>572.01453808790257</v>
      </c>
      <c r="F18" s="124">
        <v>766.03517180829078</v>
      </c>
      <c r="G18" s="124">
        <v>962.24018010497184</v>
      </c>
      <c r="H18" s="124">
        <v>1160.1132743298679</v>
      </c>
      <c r="I18" s="124">
        <v>1360.1123072776008</v>
      </c>
      <c r="J18" s="124">
        <v>1561.4278443156502</v>
      </c>
      <c r="K18" s="124">
        <v>1764.2024278158146</v>
      </c>
      <c r="L18" s="124">
        <v>1967.1568170955072</v>
      </c>
      <c r="M18" s="124">
        <v>1983.9205736649544</v>
      </c>
      <c r="N18" s="124">
        <v>2001.0097090819584</v>
      </c>
      <c r="O18" s="124">
        <v>2017.9869717303159</v>
      </c>
      <c r="P18" s="124">
        <v>2036.2079032227282</v>
      </c>
      <c r="Q18" s="124">
        <v>2053.5213232511919</v>
      </c>
      <c r="R18" s="124">
        <v>2070.0303601568135</v>
      </c>
      <c r="S18" s="124">
        <v>2085.4572317739967</v>
      </c>
      <c r="T18" s="124">
        <v>2099.0490941531361</v>
      </c>
      <c r="U18" s="124">
        <v>2111.3092647530098</v>
      </c>
      <c r="V18" s="124">
        <v>2123.2218680142469</v>
      </c>
      <c r="W18" s="124">
        <v>2133.5319455170552</v>
      </c>
      <c r="X18" s="124">
        <v>2141.7731894669832</v>
      </c>
      <c r="Y18" s="124">
        <v>2153.485693738467</v>
      </c>
      <c r="Z18" s="124">
        <v>2163.5450090843647</v>
      </c>
      <c r="AA18" s="124">
        <v>2173.4032987402356</v>
      </c>
      <c r="AB18" s="124">
        <v>2184.1355656315354</v>
      </c>
      <c r="AC18" s="124">
        <v>2194.4843476669648</v>
      </c>
    </row>
    <row r="19" spans="1:29" x14ac:dyDescent="0.25">
      <c r="A19" s="122" t="s">
        <v>176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</row>
    <row r="20" spans="1:29" x14ac:dyDescent="0.25">
      <c r="A20" s="122" t="s">
        <v>138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1:29" x14ac:dyDescent="0.25">
      <c r="A21" s="122" t="s">
        <v>32</v>
      </c>
      <c r="C21" s="128">
        <v>303.81537285028799</v>
      </c>
      <c r="D21" s="128">
        <v>981.61760588216612</v>
      </c>
      <c r="E21" s="128">
        <v>1762.3061648567896</v>
      </c>
      <c r="F21" s="128">
        <v>2622.9867263940459</v>
      </c>
      <c r="G21" s="128">
        <v>3446.6306079727983</v>
      </c>
      <c r="H21" s="128">
        <v>4482.9172086275403</v>
      </c>
      <c r="I21" s="128">
        <v>5607.2688144517733</v>
      </c>
      <c r="J21" s="128">
        <v>6581.7746968424472</v>
      </c>
      <c r="K21" s="128">
        <v>7837.2490221272583</v>
      </c>
      <c r="L21" s="128">
        <v>9149.6800770722202</v>
      </c>
      <c r="M21" s="128">
        <v>9933.436105804496</v>
      </c>
      <c r="N21" s="128">
        <v>10445.522674274152</v>
      </c>
      <c r="O21" s="128">
        <v>10955.924628124549</v>
      </c>
      <c r="P21" s="128">
        <v>11567.810307543867</v>
      </c>
      <c r="Q21" s="128">
        <v>12279.165251592583</v>
      </c>
      <c r="R21" s="128">
        <v>12970.079863135288</v>
      </c>
      <c r="S21" s="128">
        <v>13626.91431250286</v>
      </c>
      <c r="T21" s="128">
        <v>14216.979294761704</v>
      </c>
      <c r="U21" s="128">
        <v>14698.490515139933</v>
      </c>
      <c r="V21" s="128">
        <v>15179.596631077113</v>
      </c>
      <c r="W21" s="128">
        <v>15772.62629645066</v>
      </c>
      <c r="X21" s="128">
        <v>16355.906113484609</v>
      </c>
      <c r="Y21" s="128">
        <v>16881.449208352969</v>
      </c>
      <c r="Z21" s="128">
        <v>17374.167530026607</v>
      </c>
      <c r="AA21" s="128">
        <v>17805.867766130705</v>
      </c>
      <c r="AB21" s="128">
        <v>18196.417959245093</v>
      </c>
      <c r="AC21" s="128">
        <v>18560.863597581745</v>
      </c>
    </row>
    <row r="22" spans="1:29" x14ac:dyDescent="0.25">
      <c r="A22" s="122" t="s">
        <v>177</v>
      </c>
      <c r="C22" s="122">
        <v>2569</v>
      </c>
      <c r="D22" s="122">
        <v>4077</v>
      </c>
      <c r="E22" s="122">
        <v>4304</v>
      </c>
      <c r="F22" s="122">
        <v>4817</v>
      </c>
      <c r="G22" s="122">
        <v>5253</v>
      </c>
      <c r="H22" s="122">
        <v>5627</v>
      </c>
      <c r="I22" s="122">
        <v>5713</v>
      </c>
      <c r="J22" s="122">
        <v>5986</v>
      </c>
      <c r="K22" s="122">
        <v>6009</v>
      </c>
      <c r="L22" s="122">
        <v>6232</v>
      </c>
      <c r="M22" s="122">
        <v>6256</v>
      </c>
      <c r="N22" s="122">
        <v>6381</v>
      </c>
      <c r="O22" s="122">
        <v>6326</v>
      </c>
      <c r="P22" s="122">
        <v>6472</v>
      </c>
      <c r="Q22" s="122">
        <v>6428</v>
      </c>
      <c r="R22" s="122">
        <v>6585</v>
      </c>
      <c r="S22" s="122">
        <v>6472</v>
      </c>
      <c r="T22" s="122">
        <v>6560</v>
      </c>
      <c r="U22" s="122">
        <v>6449</v>
      </c>
      <c r="V22" s="122">
        <v>6448</v>
      </c>
      <c r="W22" s="122">
        <v>6458</v>
      </c>
      <c r="X22" s="122">
        <v>6399</v>
      </c>
      <c r="Y22" s="122">
        <v>6354</v>
      </c>
      <c r="Z22" s="122">
        <v>6032</v>
      </c>
      <c r="AA22" s="122">
        <v>6030</v>
      </c>
      <c r="AB22" s="122">
        <v>5839</v>
      </c>
      <c r="AC22" s="122">
        <v>5857</v>
      </c>
    </row>
    <row r="23" spans="1:29" x14ac:dyDescent="0.25">
      <c r="A23" s="122" t="s">
        <v>75</v>
      </c>
      <c r="C23" s="124">
        <v>0</v>
      </c>
      <c r="D23" s="124">
        <v>0</v>
      </c>
      <c r="E23" s="124">
        <v>0</v>
      </c>
      <c r="F23" s="124">
        <v>0</v>
      </c>
      <c r="G23" s="124">
        <v>1730.1000000000001</v>
      </c>
      <c r="H23" s="124">
        <v>1730.1000000000001</v>
      </c>
      <c r="I23" s="124">
        <v>3460.2000000000003</v>
      </c>
      <c r="J23" s="124">
        <v>3460</v>
      </c>
      <c r="K23" s="124">
        <v>5190.3</v>
      </c>
      <c r="L23" s="124">
        <v>5190.3</v>
      </c>
      <c r="M23" s="124">
        <v>5190.3</v>
      </c>
      <c r="N23" s="124">
        <v>5190.3</v>
      </c>
      <c r="O23" s="124">
        <v>5190.3</v>
      </c>
      <c r="P23" s="124">
        <v>5190.3</v>
      </c>
      <c r="Q23" s="124">
        <v>5190.3</v>
      </c>
      <c r="R23" s="124">
        <v>5190.3</v>
      </c>
      <c r="S23" s="124">
        <v>5190.3</v>
      </c>
      <c r="T23" s="124">
        <v>5190.3</v>
      </c>
      <c r="U23" s="124">
        <v>5190.3</v>
      </c>
      <c r="V23" s="124">
        <v>5190.3</v>
      </c>
      <c r="W23" s="124">
        <v>5190.3</v>
      </c>
      <c r="X23" s="124">
        <v>5190.3</v>
      </c>
      <c r="Y23" s="124">
        <v>5190.3</v>
      </c>
      <c r="Z23" s="124">
        <v>5190.3</v>
      </c>
      <c r="AA23" s="124">
        <v>5190.3</v>
      </c>
      <c r="AB23" s="124">
        <v>5190.3</v>
      </c>
      <c r="AC23" s="124">
        <v>5190.3</v>
      </c>
    </row>
    <row r="25" spans="1:29" x14ac:dyDescent="0.25">
      <c r="A25" s="72" t="s">
        <v>91</v>
      </c>
      <c r="C25" s="123">
        <v>2024</v>
      </c>
      <c r="D25" s="123">
        <v>2025</v>
      </c>
      <c r="E25" s="123">
        <v>2026</v>
      </c>
      <c r="F25" s="123">
        <v>2027</v>
      </c>
      <c r="G25" s="123">
        <v>2028</v>
      </c>
      <c r="H25" s="123">
        <v>2029</v>
      </c>
      <c r="I25" s="123">
        <v>2030</v>
      </c>
      <c r="J25" s="123">
        <v>2031</v>
      </c>
      <c r="K25" s="123">
        <v>2032</v>
      </c>
      <c r="L25" s="123">
        <v>2033</v>
      </c>
      <c r="M25" s="123">
        <v>2034</v>
      </c>
      <c r="N25" s="123">
        <v>2035</v>
      </c>
      <c r="O25" s="123">
        <v>2036</v>
      </c>
      <c r="P25" s="123">
        <v>2037</v>
      </c>
      <c r="Q25" s="123">
        <v>2038</v>
      </c>
      <c r="R25" s="123">
        <v>2039</v>
      </c>
      <c r="S25" s="123">
        <v>2040</v>
      </c>
      <c r="T25" s="123">
        <v>2041</v>
      </c>
      <c r="U25" s="123">
        <v>2042</v>
      </c>
      <c r="V25" s="123">
        <v>2043</v>
      </c>
      <c r="W25" s="123">
        <v>2044</v>
      </c>
      <c r="X25" s="123">
        <v>2045</v>
      </c>
      <c r="Y25" s="123">
        <v>2046</v>
      </c>
      <c r="Z25" s="123">
        <v>2047</v>
      </c>
      <c r="AA25" s="123">
        <v>2048</v>
      </c>
      <c r="AB25" s="123">
        <v>2049</v>
      </c>
      <c r="AC25" s="123">
        <v>2050</v>
      </c>
    </row>
    <row r="26" spans="1:29" x14ac:dyDescent="0.25">
      <c r="A26" s="122" t="s">
        <v>175</v>
      </c>
      <c r="C26" s="124">
        <v>151.05160461804269</v>
      </c>
      <c r="D26" s="124">
        <v>303.12327356179912</v>
      </c>
      <c r="E26" s="124">
        <v>456.425147860435</v>
      </c>
      <c r="F26" s="124">
        <v>610.9110310439055</v>
      </c>
      <c r="G26" s="124">
        <v>766.85474336864672</v>
      </c>
      <c r="H26" s="124">
        <v>923.99774396833141</v>
      </c>
      <c r="I26" s="124">
        <v>1082.5395234022278</v>
      </c>
      <c r="J26" s="124">
        <v>1242.039962844088</v>
      </c>
      <c r="K26" s="124">
        <v>1402.5437257458234</v>
      </c>
      <c r="L26" s="124">
        <v>1563.3332576989387</v>
      </c>
      <c r="M26" s="124">
        <v>1575.0450297030084</v>
      </c>
      <c r="N26" s="124">
        <v>1587.0534319019391</v>
      </c>
      <c r="O26" s="124">
        <v>1598.8382116663836</v>
      </c>
      <c r="P26" s="124">
        <v>1612.1968693799154</v>
      </c>
      <c r="Q26" s="124">
        <v>1624.7136774526834</v>
      </c>
      <c r="R26" s="124">
        <v>1636.5339204489817</v>
      </c>
      <c r="S26" s="124">
        <v>1647.4207733383685</v>
      </c>
      <c r="T26" s="124">
        <v>1657.020512166803</v>
      </c>
      <c r="U26" s="124">
        <v>1665.5690894736313</v>
      </c>
      <c r="V26" s="124">
        <v>1673.7288418656426</v>
      </c>
      <c r="W26" s="124">
        <v>1680.7329463164685</v>
      </c>
      <c r="X26" s="124">
        <v>1686.3516005952908</v>
      </c>
      <c r="Y26" s="124">
        <v>1692.4011314410516</v>
      </c>
      <c r="Z26" s="124">
        <v>1697.7579167894794</v>
      </c>
      <c r="AA26" s="124">
        <v>1702.9594737436087</v>
      </c>
      <c r="AB26" s="124">
        <v>1709.372553551585</v>
      </c>
      <c r="AC26" s="124">
        <v>1715.4661989813728</v>
      </c>
    </row>
    <row r="27" spans="1:29" x14ac:dyDescent="0.25">
      <c r="A27" s="122" t="s">
        <v>176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</row>
    <row r="28" spans="1:29" x14ac:dyDescent="0.25">
      <c r="A28" s="122" t="s">
        <v>138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</row>
    <row r="29" spans="1:29" x14ac:dyDescent="0.25">
      <c r="A29" s="122" t="s">
        <v>32</v>
      </c>
      <c r="C29" s="128">
        <v>280.09173481060088</v>
      </c>
      <c r="D29" s="128">
        <v>903.10434071039549</v>
      </c>
      <c r="E29" s="128">
        <v>1628.0375836493486</v>
      </c>
      <c r="F29" s="128">
        <v>2431.8898418268163</v>
      </c>
      <c r="G29" s="128">
        <v>3197.5410140398972</v>
      </c>
      <c r="H29" s="128">
        <v>4175.1885088602703</v>
      </c>
      <c r="I29" s="128">
        <v>5240.2093323025292</v>
      </c>
      <c r="J29" s="128">
        <v>6153.846076526419</v>
      </c>
      <c r="K29" s="128">
        <v>7348.2785774875683</v>
      </c>
      <c r="L29" s="128">
        <v>8600.1213103033224</v>
      </c>
      <c r="M29" s="128">
        <v>9346.1175480738275</v>
      </c>
      <c r="N29" s="128">
        <v>9849.3846281097958</v>
      </c>
      <c r="O29" s="128">
        <v>10350.86167881127</v>
      </c>
      <c r="P29" s="128">
        <v>10951.745262464936</v>
      </c>
      <c r="Q29" s="128">
        <v>11650.076466025659</v>
      </c>
      <c r="R29" s="128">
        <v>12328.230414887124</v>
      </c>
      <c r="S29" s="128">
        <v>12972.730116868141</v>
      </c>
      <c r="T29" s="128">
        <v>13551.980301290949</v>
      </c>
      <c r="U29" s="128">
        <v>14024.846394376833</v>
      </c>
      <c r="V29" s="128">
        <v>14497.49500632578</v>
      </c>
      <c r="W29" s="128">
        <v>15081.844459111115</v>
      </c>
      <c r="X29" s="128">
        <v>15657.120457925757</v>
      </c>
      <c r="Y29" s="128">
        <v>16175.394843713899</v>
      </c>
      <c r="Z29" s="128">
        <v>16661.217399475514</v>
      </c>
      <c r="AA29" s="128">
        <v>17086.419957098005</v>
      </c>
      <c r="AB29" s="128">
        <v>17467.595189508727</v>
      </c>
      <c r="AC29" s="128">
        <v>17819.839144168822</v>
      </c>
    </row>
    <row r="30" spans="1:29" x14ac:dyDescent="0.25">
      <c r="A30" s="122" t="s">
        <v>177</v>
      </c>
      <c r="C30" s="124">
        <v>1504</v>
      </c>
      <c r="D30" s="124">
        <v>1871</v>
      </c>
      <c r="E30" s="124">
        <v>1941</v>
      </c>
      <c r="F30" s="124">
        <v>2023</v>
      </c>
      <c r="G30" s="124">
        <v>2098</v>
      </c>
      <c r="H30" s="124">
        <v>2276</v>
      </c>
      <c r="I30" s="124">
        <v>2340</v>
      </c>
      <c r="J30" s="124">
        <v>2340</v>
      </c>
      <c r="K30" s="124">
        <v>2340</v>
      </c>
      <c r="L30" s="124">
        <v>2440</v>
      </c>
      <c r="M30" s="124">
        <v>2440</v>
      </c>
      <c r="N30" s="124">
        <v>2440</v>
      </c>
      <c r="O30" s="124">
        <v>2440</v>
      </c>
      <c r="P30" s="124">
        <v>2540</v>
      </c>
      <c r="Q30" s="124">
        <v>2540</v>
      </c>
      <c r="R30" s="124">
        <v>2540</v>
      </c>
      <c r="S30" s="124">
        <v>2460</v>
      </c>
      <c r="T30" s="124">
        <v>2480</v>
      </c>
      <c r="U30" s="124">
        <v>2400</v>
      </c>
      <c r="V30" s="124">
        <v>2330</v>
      </c>
      <c r="W30" s="124">
        <v>2260</v>
      </c>
      <c r="X30" s="124">
        <v>2290</v>
      </c>
      <c r="Y30" s="124">
        <v>2220</v>
      </c>
      <c r="Z30" s="124">
        <v>2160</v>
      </c>
      <c r="AA30" s="124">
        <v>2100</v>
      </c>
      <c r="AB30" s="124">
        <v>2140</v>
      </c>
      <c r="AC30" s="124">
        <v>2080</v>
      </c>
    </row>
    <row r="31" spans="1:29" x14ac:dyDescent="0.25">
      <c r="A31" s="122" t="s">
        <v>75</v>
      </c>
      <c r="C31" s="124">
        <v>0</v>
      </c>
      <c r="D31" s="124">
        <v>0</v>
      </c>
      <c r="E31" s="124">
        <v>0</v>
      </c>
      <c r="F31" s="124">
        <v>0</v>
      </c>
      <c r="G31" s="124">
        <v>1730.1000000000001</v>
      </c>
      <c r="H31" s="124">
        <v>1730.1000000000001</v>
      </c>
      <c r="I31" s="124">
        <v>3460.2000000000003</v>
      </c>
      <c r="J31" s="124">
        <v>3460</v>
      </c>
      <c r="K31" s="124">
        <v>5190.3</v>
      </c>
      <c r="L31" s="124">
        <v>5190.3</v>
      </c>
      <c r="M31" s="124">
        <v>5190.3</v>
      </c>
      <c r="N31" s="124">
        <v>5190.3</v>
      </c>
      <c r="O31" s="124">
        <v>5190.3</v>
      </c>
      <c r="P31" s="124">
        <v>5190.3</v>
      </c>
      <c r="Q31" s="124">
        <v>5190.3</v>
      </c>
      <c r="R31" s="124">
        <v>5190.3</v>
      </c>
      <c r="S31" s="124">
        <v>5190.3</v>
      </c>
      <c r="T31" s="124">
        <v>5190.3</v>
      </c>
      <c r="U31" s="124">
        <v>5190.3</v>
      </c>
      <c r="V31" s="124">
        <v>5190.3</v>
      </c>
      <c r="W31" s="124">
        <v>5190.3</v>
      </c>
      <c r="X31" s="124">
        <v>5190.3</v>
      </c>
      <c r="Y31" s="124">
        <v>5190.3</v>
      </c>
      <c r="Z31" s="124">
        <v>5190.3</v>
      </c>
      <c r="AA31" s="124">
        <v>5190.3</v>
      </c>
      <c r="AB31" s="124">
        <v>5190.3</v>
      </c>
      <c r="AC31" s="124">
        <v>5190.3</v>
      </c>
    </row>
    <row r="33" spans="1:29" x14ac:dyDescent="0.25">
      <c r="A33" s="72" t="s">
        <v>126</v>
      </c>
      <c r="C33" s="123">
        <v>2024</v>
      </c>
      <c r="D33" s="123">
        <v>2025</v>
      </c>
      <c r="E33" s="123">
        <v>2026</v>
      </c>
      <c r="F33" s="123">
        <v>2027</v>
      </c>
      <c r="G33" s="123">
        <v>2028</v>
      </c>
      <c r="H33" s="123">
        <v>2029</v>
      </c>
      <c r="I33" s="123">
        <v>2030</v>
      </c>
      <c r="J33" s="123">
        <v>2031</v>
      </c>
      <c r="K33" s="123">
        <v>2032</v>
      </c>
      <c r="L33" s="123">
        <v>2033</v>
      </c>
      <c r="M33" s="123">
        <v>2034</v>
      </c>
      <c r="N33" s="123">
        <v>2035</v>
      </c>
      <c r="O33" s="123">
        <v>2036</v>
      </c>
      <c r="P33" s="123">
        <v>2037</v>
      </c>
      <c r="Q33" s="123">
        <v>2038</v>
      </c>
      <c r="R33" s="123">
        <v>2039</v>
      </c>
      <c r="S33" s="123">
        <v>2040</v>
      </c>
      <c r="T33" s="123">
        <v>2041</v>
      </c>
      <c r="U33" s="123">
        <v>2042</v>
      </c>
      <c r="V33" s="123">
        <v>2043</v>
      </c>
      <c r="W33" s="123">
        <v>2044</v>
      </c>
      <c r="X33" s="123">
        <v>2045</v>
      </c>
      <c r="Y33" s="123">
        <v>2046</v>
      </c>
      <c r="Z33" s="123">
        <v>2047</v>
      </c>
      <c r="AA33" s="123">
        <v>2048</v>
      </c>
      <c r="AB33" s="123">
        <v>2049</v>
      </c>
      <c r="AC33" s="123">
        <v>2050</v>
      </c>
    </row>
    <row r="34" spans="1:29" x14ac:dyDescent="0.25">
      <c r="A34" s="122" t="s">
        <v>175</v>
      </c>
      <c r="C34" s="124">
        <v>151.05160461804269</v>
      </c>
      <c r="D34" s="124">
        <v>303.12327356179912</v>
      </c>
      <c r="E34" s="124">
        <v>456.425147860435</v>
      </c>
      <c r="F34" s="124">
        <v>610.9110310439055</v>
      </c>
      <c r="G34" s="124">
        <v>766.85474336864672</v>
      </c>
      <c r="H34" s="124">
        <v>923.99774396833141</v>
      </c>
      <c r="I34" s="124">
        <v>1082.5395234022278</v>
      </c>
      <c r="J34" s="124">
        <v>1242.039962844088</v>
      </c>
      <c r="K34" s="124">
        <v>1402.5437257458234</v>
      </c>
      <c r="L34" s="124">
        <v>1563.3332576989387</v>
      </c>
      <c r="M34" s="124">
        <v>1575.0450297030084</v>
      </c>
      <c r="N34" s="124">
        <v>1587.0534319019391</v>
      </c>
      <c r="O34" s="124">
        <v>1598.8382116663836</v>
      </c>
      <c r="P34" s="124">
        <v>1612.1968693799154</v>
      </c>
      <c r="Q34" s="124">
        <v>1624.7136774526834</v>
      </c>
      <c r="R34" s="124">
        <v>1636.5339204489817</v>
      </c>
      <c r="S34" s="124">
        <v>1647.4207733383685</v>
      </c>
      <c r="T34" s="124">
        <v>1657.020512166803</v>
      </c>
      <c r="U34" s="124">
        <v>1665.5690894736313</v>
      </c>
      <c r="V34" s="124">
        <v>1673.7288418656426</v>
      </c>
      <c r="W34" s="124">
        <v>1680.7329463164685</v>
      </c>
      <c r="X34" s="124">
        <v>1686.3516005952908</v>
      </c>
      <c r="Y34" s="124">
        <v>1692.4011314410516</v>
      </c>
      <c r="Z34" s="124">
        <v>1697.7579167894794</v>
      </c>
      <c r="AA34" s="124">
        <v>1702.9594737436087</v>
      </c>
      <c r="AB34" s="124">
        <v>1709.372553551585</v>
      </c>
      <c r="AC34" s="124">
        <v>1715.4661989813728</v>
      </c>
    </row>
    <row r="35" spans="1:29" x14ac:dyDescent="0.25">
      <c r="A35" s="122" t="s">
        <v>176</v>
      </c>
      <c r="C35" s="124">
        <v>65.650049713164933</v>
      </c>
      <c r="D35" s="124">
        <v>199.32407000670682</v>
      </c>
      <c r="E35" s="124">
        <v>338.68528494211427</v>
      </c>
      <c r="F35" s="124">
        <v>504.77310197237443</v>
      </c>
      <c r="G35" s="124">
        <v>677.36155648601414</v>
      </c>
      <c r="H35" s="124">
        <v>863.67550023950071</v>
      </c>
      <c r="I35" s="124">
        <v>1073.3334648272416</v>
      </c>
      <c r="J35" s="124">
        <v>1303.1513712661695</v>
      </c>
      <c r="K35" s="124">
        <v>1552.752602174616</v>
      </c>
      <c r="L35" s="124">
        <v>1825.6327169449105</v>
      </c>
      <c r="M35" s="124">
        <v>2120.4622704681392</v>
      </c>
      <c r="N35" s="124">
        <v>2426.5832468612502</v>
      </c>
      <c r="O35" s="124">
        <v>2740.9280251334872</v>
      </c>
      <c r="P35" s="124">
        <v>3066.8767275989385</v>
      </c>
      <c r="Q35" s="124">
        <v>3400.1465101865933</v>
      </c>
      <c r="R35" s="124">
        <v>3737.5460407205578</v>
      </c>
      <c r="S35" s="124">
        <v>4080.2604424024021</v>
      </c>
      <c r="T35" s="124">
        <v>4428.4881185620461</v>
      </c>
      <c r="U35" s="124">
        <v>4785.0453064530211</v>
      </c>
      <c r="V35" s="124">
        <v>5140.2687821623149</v>
      </c>
      <c r="W35" s="124">
        <v>5493.0177591996471</v>
      </c>
      <c r="X35" s="124">
        <v>5844.7574922339099</v>
      </c>
      <c r="Y35" s="124">
        <v>6188.8252346116105</v>
      </c>
      <c r="Z35" s="124">
        <v>6535.5003218000893</v>
      </c>
      <c r="AA35" s="124">
        <v>6885.3689726572002</v>
      </c>
      <c r="AB35" s="124">
        <v>7241.0613478526002</v>
      </c>
      <c r="AC35" s="124">
        <v>7604.0024608072308</v>
      </c>
    </row>
    <row r="36" spans="1:29" x14ac:dyDescent="0.25">
      <c r="A36" s="122" t="s">
        <v>138</v>
      </c>
      <c r="C36" s="128">
        <v>57.702055889813025</v>
      </c>
      <c r="D36" s="128">
        <v>324.98991117821743</v>
      </c>
      <c r="E36" s="128">
        <v>696.37878796142184</v>
      </c>
      <c r="F36" s="128">
        <v>1185.8450041796593</v>
      </c>
      <c r="G36" s="128">
        <v>1813.4618402847564</v>
      </c>
      <c r="H36" s="128">
        <v>2587.354433015671</v>
      </c>
      <c r="I36" s="128">
        <v>3483.7683004991231</v>
      </c>
      <c r="J36" s="128">
        <v>4552.5527337530939</v>
      </c>
      <c r="K36" s="128">
        <v>5725.0723348965357</v>
      </c>
      <c r="L36" s="128">
        <v>6909.1848386620204</v>
      </c>
      <c r="M36" s="128">
        <v>8122.0278743664412</v>
      </c>
      <c r="N36" s="128">
        <v>9422.1528759581161</v>
      </c>
      <c r="O36" s="128">
        <v>10721.857276696359</v>
      </c>
      <c r="P36" s="128">
        <v>12026.208412761041</v>
      </c>
      <c r="Q36" s="128">
        <v>13205.445303924407</v>
      </c>
      <c r="R36" s="128">
        <v>14431.75250407965</v>
      </c>
      <c r="S36" s="128">
        <v>15703.974341627891</v>
      </c>
      <c r="T36" s="128">
        <v>16947.73331807529</v>
      </c>
      <c r="U36" s="128">
        <v>18010.74284030644</v>
      </c>
      <c r="V36" s="128">
        <v>18995.16251467443</v>
      </c>
      <c r="W36" s="128">
        <v>20379.238680386174</v>
      </c>
      <c r="X36" s="128">
        <v>21402.455234249748</v>
      </c>
      <c r="Y36" s="128">
        <v>22237.746309690861</v>
      </c>
      <c r="Z36" s="128">
        <v>23117.404787021351</v>
      </c>
      <c r="AA36" s="128">
        <v>23910.680416475087</v>
      </c>
      <c r="AB36" s="128">
        <v>24629.754925011213</v>
      </c>
      <c r="AC36" s="128">
        <v>25245.118530309908</v>
      </c>
    </row>
    <row r="37" spans="1:29" x14ac:dyDescent="0.25">
      <c r="A37" s="122" t="s">
        <v>32</v>
      </c>
      <c r="C37" s="128">
        <v>438.93621011955497</v>
      </c>
      <c r="D37" s="128">
        <v>1424.9317088086032</v>
      </c>
      <c r="E37" s="128">
        <v>2516.7871459183134</v>
      </c>
      <c r="F37" s="128">
        <v>3693.146313364301</v>
      </c>
      <c r="G37" s="128">
        <v>4839.425903169712</v>
      </c>
      <c r="H37" s="128">
        <v>6199.3864638249552</v>
      </c>
      <c r="I37" s="128">
        <v>7652.0626442202338</v>
      </c>
      <c r="J37" s="128">
        <v>8968.5399193100875</v>
      </c>
      <c r="K37" s="128">
        <v>10568.12159110748</v>
      </c>
      <c r="L37" s="128">
        <v>12227.489975244684</v>
      </c>
      <c r="M37" s="128">
        <v>13234.492222181612</v>
      </c>
      <c r="N37" s="128">
        <v>13807.797786184516</v>
      </c>
      <c r="O37" s="128">
        <v>14382.642630670103</v>
      </c>
      <c r="P37" s="128">
        <v>15076.20618317598</v>
      </c>
      <c r="Q37" s="128">
        <v>15887.430217923431</v>
      </c>
      <c r="R37" s="128">
        <v>16677.843128369965</v>
      </c>
      <c r="S37" s="128">
        <v>17432.407327108041</v>
      </c>
      <c r="T37" s="128">
        <v>18115.577779191437</v>
      </c>
      <c r="U37" s="128">
        <v>18682.040517965965</v>
      </c>
      <c r="V37" s="128">
        <v>19244.527923958671</v>
      </c>
      <c r="W37" s="128">
        <v>19919.113859078905</v>
      </c>
      <c r="X37" s="128">
        <v>20582.922067564316</v>
      </c>
      <c r="Y37" s="128">
        <v>21184.985738582589</v>
      </c>
      <c r="Z37" s="128">
        <v>21752.311836918758</v>
      </c>
      <c r="AA37" s="128">
        <v>22253.267788929057</v>
      </c>
      <c r="AB37" s="128">
        <v>22710.535467939924</v>
      </c>
      <c r="AC37" s="128">
        <v>23139.586006031459</v>
      </c>
    </row>
    <row r="38" spans="1:29" x14ac:dyDescent="0.25">
      <c r="A38" s="122" t="s">
        <v>177</v>
      </c>
      <c r="C38" s="122">
        <v>2569</v>
      </c>
      <c r="D38" s="122">
        <v>4077</v>
      </c>
      <c r="E38" s="122">
        <v>4304</v>
      </c>
      <c r="F38" s="122">
        <v>4817</v>
      </c>
      <c r="G38" s="122">
        <v>5253</v>
      </c>
      <c r="H38" s="122">
        <v>5627</v>
      </c>
      <c r="I38" s="122">
        <v>5713</v>
      </c>
      <c r="J38" s="122">
        <v>5986</v>
      </c>
      <c r="K38" s="122">
        <v>6009</v>
      </c>
      <c r="L38" s="122">
        <v>6232</v>
      </c>
      <c r="M38" s="122">
        <v>6256</v>
      </c>
      <c r="N38" s="122">
        <v>6381</v>
      </c>
      <c r="O38" s="122">
        <v>6326</v>
      </c>
      <c r="P38" s="122">
        <v>6472</v>
      </c>
      <c r="Q38" s="122">
        <v>6428</v>
      </c>
      <c r="R38" s="122">
        <v>6585</v>
      </c>
      <c r="S38" s="122">
        <v>6472</v>
      </c>
      <c r="T38" s="122">
        <v>6560</v>
      </c>
      <c r="U38" s="122">
        <v>6449</v>
      </c>
      <c r="V38" s="122">
        <v>6448</v>
      </c>
      <c r="W38" s="122">
        <v>6458</v>
      </c>
      <c r="X38" s="122">
        <v>6399</v>
      </c>
      <c r="Y38" s="122">
        <v>6354</v>
      </c>
      <c r="Z38" s="122">
        <v>6032</v>
      </c>
      <c r="AA38" s="122">
        <v>6030</v>
      </c>
      <c r="AB38" s="122">
        <v>5839</v>
      </c>
      <c r="AC38" s="122">
        <v>5857</v>
      </c>
    </row>
    <row r="39" spans="1:29" x14ac:dyDescent="0.25">
      <c r="A39" s="122" t="s">
        <v>75</v>
      </c>
      <c r="C39" s="124">
        <v>0</v>
      </c>
      <c r="D39" s="124">
        <v>0</v>
      </c>
      <c r="E39" s="124">
        <v>0</v>
      </c>
      <c r="F39" s="124">
        <v>0</v>
      </c>
      <c r="G39" s="124">
        <v>1730.1000000000001</v>
      </c>
      <c r="H39" s="124">
        <v>1730.1000000000001</v>
      </c>
      <c r="I39" s="124">
        <v>3460.2000000000003</v>
      </c>
      <c r="J39" s="124">
        <v>3460</v>
      </c>
      <c r="K39" s="124">
        <v>5190.3</v>
      </c>
      <c r="L39" s="124">
        <v>5190.3</v>
      </c>
      <c r="M39" s="124">
        <v>5190.3</v>
      </c>
      <c r="N39" s="124">
        <v>5190.3</v>
      </c>
      <c r="O39" s="124">
        <v>5190.3</v>
      </c>
      <c r="P39" s="124">
        <v>5190.3</v>
      </c>
      <c r="Q39" s="124">
        <v>5190.3</v>
      </c>
      <c r="R39" s="124">
        <v>5190.3</v>
      </c>
      <c r="S39" s="124">
        <v>5190.3</v>
      </c>
      <c r="T39" s="124">
        <v>5190.3</v>
      </c>
      <c r="U39" s="124">
        <v>5190.3</v>
      </c>
      <c r="V39" s="124">
        <v>5190.3</v>
      </c>
      <c r="W39" s="124">
        <v>5190.3</v>
      </c>
      <c r="X39" s="124">
        <v>5190.3</v>
      </c>
      <c r="Y39" s="124">
        <v>5190.3</v>
      </c>
      <c r="Z39" s="124">
        <v>5190.3</v>
      </c>
      <c r="AA39" s="124">
        <v>5190.3</v>
      </c>
      <c r="AB39" s="124">
        <v>5190.3</v>
      </c>
      <c r="AC39" s="124">
        <v>5190.3</v>
      </c>
    </row>
    <row r="41" spans="1:29" x14ac:dyDescent="0.25">
      <c r="A41" s="72" t="s">
        <v>178</v>
      </c>
      <c r="C41" s="123">
        <v>2024</v>
      </c>
      <c r="D41" s="123">
        <v>2025</v>
      </c>
      <c r="E41" s="123">
        <v>2026</v>
      </c>
      <c r="F41" s="123">
        <v>2027</v>
      </c>
      <c r="G41" s="123">
        <v>2028</v>
      </c>
      <c r="H41" s="123">
        <v>2029</v>
      </c>
      <c r="I41" s="123">
        <v>2030</v>
      </c>
      <c r="J41" s="123">
        <v>2031</v>
      </c>
      <c r="K41" s="123">
        <v>2032</v>
      </c>
      <c r="L41" s="123">
        <v>2033</v>
      </c>
      <c r="M41" s="123">
        <v>2034</v>
      </c>
      <c r="N41" s="123">
        <v>2035</v>
      </c>
      <c r="O41" s="123">
        <v>2036</v>
      </c>
      <c r="P41" s="123">
        <v>2037</v>
      </c>
      <c r="Q41" s="123">
        <v>2038</v>
      </c>
      <c r="R41" s="123">
        <v>2039</v>
      </c>
      <c r="S41" s="123">
        <v>2040</v>
      </c>
      <c r="T41" s="123">
        <v>2041</v>
      </c>
      <c r="U41" s="123">
        <v>2042</v>
      </c>
      <c r="V41" s="123">
        <v>2043</v>
      </c>
      <c r="W41" s="123">
        <v>2044</v>
      </c>
      <c r="X41" s="123">
        <v>2045</v>
      </c>
      <c r="Y41" s="123">
        <v>2046</v>
      </c>
      <c r="Z41" s="123">
        <v>2047</v>
      </c>
      <c r="AA41" s="123">
        <v>2048</v>
      </c>
      <c r="AB41" s="123">
        <v>2049</v>
      </c>
      <c r="AC41" s="123">
        <v>2050</v>
      </c>
    </row>
    <row r="42" spans="1:29" x14ac:dyDescent="0.25">
      <c r="A42" s="122" t="s">
        <v>175</v>
      </c>
      <c r="C42" s="124">
        <v>174.380483226764</v>
      </c>
      <c r="D42" s="124">
        <v>349.97130141349771</v>
      </c>
      <c r="E42" s="124">
        <v>527.10239397828525</v>
      </c>
      <c r="F42" s="124">
        <v>705.64399885902856</v>
      </c>
      <c r="G42" s="124">
        <v>886.02757823056891</v>
      </c>
      <c r="H42" s="124">
        <v>1067.7846463258845</v>
      </c>
      <c r="I42" s="124">
        <v>1251.2868334854406</v>
      </c>
      <c r="J42" s="124">
        <v>1435.8221864268003</v>
      </c>
      <c r="K42" s="124">
        <v>1621.5186309519625</v>
      </c>
      <c r="L42" s="124">
        <v>1807.2744426826578</v>
      </c>
      <c r="M42" s="124">
        <v>1821.1320272892358</v>
      </c>
      <c r="N42" s="124">
        <v>1835.2336137033085</v>
      </c>
      <c r="O42" s="124">
        <v>1849.2069499750053</v>
      </c>
      <c r="P42" s="124">
        <v>1864.5787427688388</v>
      </c>
      <c r="Q42" s="124">
        <v>1879.1918831239968</v>
      </c>
      <c r="R42" s="124">
        <v>1893.1744545360441</v>
      </c>
      <c r="S42" s="124">
        <v>1906.2807960746591</v>
      </c>
      <c r="T42" s="124">
        <v>1917.8843209083586</v>
      </c>
      <c r="U42" s="124">
        <v>1928.4402592683271</v>
      </c>
      <c r="V42" s="124">
        <v>1938.8536921073683</v>
      </c>
      <c r="W42" s="124">
        <v>1947.985004464738</v>
      </c>
      <c r="X42" s="124">
        <v>1955.3973334978175</v>
      </c>
      <c r="Y42" s="124">
        <v>1965.7455505636935</v>
      </c>
      <c r="Z42" s="124">
        <v>1974.7672758038659</v>
      </c>
      <c r="AA42" s="124">
        <v>1983.6941616096829</v>
      </c>
      <c r="AB42" s="124">
        <v>1993.3870323146475</v>
      </c>
      <c r="AC42" s="124">
        <v>2002.7749639191534</v>
      </c>
    </row>
    <row r="43" spans="1:29" x14ac:dyDescent="0.25">
      <c r="A43" s="122" t="s">
        <v>176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</row>
    <row r="44" spans="1:29" x14ac:dyDescent="0.25">
      <c r="A44" s="122" t="s">
        <v>138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1:29" x14ac:dyDescent="0.25">
      <c r="A45" s="122" t="s">
        <v>32</v>
      </c>
      <c r="C45" s="128">
        <v>293.60325573529047</v>
      </c>
      <c r="D45" s="128">
        <v>948.16912112028399</v>
      </c>
      <c r="E45" s="128">
        <v>1705.598064651329</v>
      </c>
      <c r="F45" s="128">
        <v>2542.9344650825542</v>
      </c>
      <c r="G45" s="128">
        <v>3343.071218154018</v>
      </c>
      <c r="H45" s="128">
        <v>4355.6409201860915</v>
      </c>
      <c r="I45" s="128">
        <v>5455.9924903473593</v>
      </c>
      <c r="J45" s="128">
        <v>6406.1042989603811</v>
      </c>
      <c r="K45" s="128">
        <v>7636.8240385294084</v>
      </c>
      <c r="L45" s="128">
        <v>8924.2151101349991</v>
      </c>
      <c r="M45" s="128">
        <v>9692.7409395795366</v>
      </c>
      <c r="N45" s="128">
        <v>10201.920252396834</v>
      </c>
      <c r="O45" s="128">
        <v>10709.147937013937</v>
      </c>
      <c r="P45" s="128">
        <v>11316.684419260979</v>
      </c>
      <c r="Q45" s="128">
        <v>12022.462114750066</v>
      </c>
      <c r="R45" s="128">
        <v>12707.898010129262</v>
      </c>
      <c r="S45" s="128">
        <v>13359.359060024177</v>
      </c>
      <c r="T45" s="128">
        <v>13944.3713910927</v>
      </c>
      <c r="U45" s="128">
        <v>14421.232806738903</v>
      </c>
      <c r="V45" s="128">
        <v>14897.899891936982</v>
      </c>
      <c r="W45" s="128">
        <v>15486.657252638961</v>
      </c>
      <c r="X45" s="128">
        <v>16065.228011363964</v>
      </c>
      <c r="Y45" s="128">
        <v>16586.343761566321</v>
      </c>
      <c r="Z45" s="128">
        <v>17074.88298997916</v>
      </c>
      <c r="AA45" s="128">
        <v>17502.616451124959</v>
      </c>
      <c r="AB45" s="128">
        <v>17889.53847605543</v>
      </c>
      <c r="AC45" s="128">
        <v>18250.64733944145</v>
      </c>
    </row>
    <row r="46" spans="1:29" x14ac:dyDescent="0.25">
      <c r="A46" s="122" t="s">
        <v>177</v>
      </c>
      <c r="C46" s="122">
        <v>1504</v>
      </c>
      <c r="D46" s="122">
        <v>1871</v>
      </c>
      <c r="E46" s="122">
        <v>1941</v>
      </c>
      <c r="F46" s="122">
        <v>2023</v>
      </c>
      <c r="G46" s="122">
        <v>2098</v>
      </c>
      <c r="H46" s="122">
        <v>2276</v>
      </c>
      <c r="I46" s="122">
        <v>2340</v>
      </c>
      <c r="J46" s="122">
        <v>2340</v>
      </c>
      <c r="K46" s="122">
        <v>2340</v>
      </c>
      <c r="L46" s="122">
        <v>2440</v>
      </c>
      <c r="M46" s="122">
        <v>2440</v>
      </c>
      <c r="N46" s="122">
        <v>2440</v>
      </c>
      <c r="O46" s="122">
        <v>2440</v>
      </c>
      <c r="P46" s="122">
        <v>2540</v>
      </c>
      <c r="Q46" s="122">
        <v>2540</v>
      </c>
      <c r="R46" s="122">
        <v>2540</v>
      </c>
      <c r="S46" s="122">
        <v>13460</v>
      </c>
      <c r="T46" s="122">
        <v>14480</v>
      </c>
      <c r="U46" s="122">
        <v>14400</v>
      </c>
      <c r="V46" s="122">
        <v>14330</v>
      </c>
      <c r="W46" s="122">
        <v>14260</v>
      </c>
      <c r="X46" s="122">
        <v>14290</v>
      </c>
      <c r="Y46" s="122">
        <v>14220</v>
      </c>
      <c r="Z46" s="122">
        <v>14160</v>
      </c>
      <c r="AA46" s="122">
        <v>14100</v>
      </c>
      <c r="AB46" s="122">
        <v>14140</v>
      </c>
      <c r="AC46" s="122">
        <v>14080</v>
      </c>
    </row>
    <row r="47" spans="1:29" x14ac:dyDescent="0.25">
      <c r="A47" s="122" t="s">
        <v>75</v>
      </c>
      <c r="C47" s="124">
        <v>0</v>
      </c>
      <c r="D47" s="124">
        <v>0</v>
      </c>
      <c r="E47" s="124">
        <v>0</v>
      </c>
      <c r="F47" s="124">
        <v>0</v>
      </c>
      <c r="G47" s="124">
        <v>1730.1000000000001</v>
      </c>
      <c r="H47" s="124">
        <v>1730.1000000000001</v>
      </c>
      <c r="I47" s="124">
        <v>3460.2000000000003</v>
      </c>
      <c r="J47" s="124">
        <v>3460</v>
      </c>
      <c r="K47" s="124">
        <v>5190.3</v>
      </c>
      <c r="L47" s="124">
        <v>5190.3</v>
      </c>
      <c r="M47" s="124">
        <v>5190.3</v>
      </c>
      <c r="N47" s="124">
        <v>5190.3</v>
      </c>
      <c r="O47" s="124">
        <v>5190.3</v>
      </c>
      <c r="P47" s="124">
        <v>5190.3</v>
      </c>
      <c r="Q47" s="124">
        <v>5190.3</v>
      </c>
      <c r="R47" s="124">
        <v>5190.3</v>
      </c>
      <c r="S47" s="124">
        <v>5190.3</v>
      </c>
      <c r="T47" s="124">
        <v>5190.3</v>
      </c>
      <c r="U47" s="124">
        <v>5190.3</v>
      </c>
      <c r="V47" s="124">
        <v>5190.3</v>
      </c>
      <c r="W47" s="124">
        <v>5190.3</v>
      </c>
      <c r="X47" s="124">
        <v>5190.3</v>
      </c>
      <c r="Y47" s="124">
        <v>5190.3</v>
      </c>
      <c r="Z47" s="124">
        <v>5190.3</v>
      </c>
      <c r="AA47" s="124">
        <v>5190.3</v>
      </c>
      <c r="AB47" s="124">
        <v>5190.3</v>
      </c>
      <c r="AC47" s="124">
        <v>5190.3</v>
      </c>
    </row>
    <row r="49" spans="1:29" x14ac:dyDescent="0.25">
      <c r="A49" s="72" t="s">
        <v>151</v>
      </c>
      <c r="C49" s="123">
        <v>2024</v>
      </c>
      <c r="D49" s="123">
        <v>2025</v>
      </c>
      <c r="E49" s="123">
        <v>2026</v>
      </c>
      <c r="F49" s="123">
        <v>2027</v>
      </c>
      <c r="G49" s="123">
        <v>2028</v>
      </c>
      <c r="H49" s="123">
        <v>2029</v>
      </c>
      <c r="I49" s="123">
        <v>2030</v>
      </c>
      <c r="J49" s="123">
        <v>2031</v>
      </c>
      <c r="K49" s="123">
        <v>2032</v>
      </c>
      <c r="L49" s="123">
        <v>2033</v>
      </c>
      <c r="M49" s="123">
        <v>2034</v>
      </c>
      <c r="N49" s="123">
        <v>2035</v>
      </c>
      <c r="O49" s="123">
        <v>2036</v>
      </c>
      <c r="P49" s="123">
        <v>2037</v>
      </c>
      <c r="Q49" s="123">
        <v>2038</v>
      </c>
      <c r="R49" s="123">
        <v>2039</v>
      </c>
      <c r="S49" s="123">
        <v>2040</v>
      </c>
      <c r="T49" s="123">
        <v>2041</v>
      </c>
      <c r="U49" s="123">
        <v>2042</v>
      </c>
      <c r="V49" s="123">
        <v>2043</v>
      </c>
      <c r="W49" s="123">
        <v>2044</v>
      </c>
      <c r="X49" s="123">
        <v>2045</v>
      </c>
      <c r="Y49" s="123">
        <v>2046</v>
      </c>
      <c r="Z49" s="123">
        <v>2047</v>
      </c>
      <c r="AA49" s="123">
        <v>2048</v>
      </c>
      <c r="AB49" s="123">
        <v>2049</v>
      </c>
      <c r="AC49" s="123">
        <v>2050</v>
      </c>
    </row>
    <row r="50" spans="1:29" x14ac:dyDescent="0.25">
      <c r="A50" s="122" t="s">
        <v>175</v>
      </c>
      <c r="C50" s="124">
        <v>174.380483226764</v>
      </c>
      <c r="D50" s="124">
        <v>349.97130141349771</v>
      </c>
      <c r="E50" s="124">
        <v>527.10239397828525</v>
      </c>
      <c r="F50" s="124">
        <v>705.64399885902856</v>
      </c>
      <c r="G50" s="124">
        <v>886.02757823056891</v>
      </c>
      <c r="H50" s="124">
        <v>1067.7846463258845</v>
      </c>
      <c r="I50" s="124">
        <v>1251.2868334854406</v>
      </c>
      <c r="J50" s="124">
        <v>1435.8221864268003</v>
      </c>
      <c r="K50" s="124">
        <v>1621.5186309519625</v>
      </c>
      <c r="L50" s="124">
        <v>1807.2744426826578</v>
      </c>
      <c r="M50" s="124">
        <v>1821.1320272892358</v>
      </c>
      <c r="N50" s="124">
        <v>1835.2336137033085</v>
      </c>
      <c r="O50" s="124">
        <v>1849.2069499750053</v>
      </c>
      <c r="P50" s="124">
        <v>1864.5787427688388</v>
      </c>
      <c r="Q50" s="124">
        <v>1879.1918831239968</v>
      </c>
      <c r="R50" s="124">
        <v>1893.1744545360441</v>
      </c>
      <c r="S50" s="124">
        <v>1906.2807960746591</v>
      </c>
      <c r="T50" s="124">
        <v>1917.8843209083586</v>
      </c>
      <c r="U50" s="124">
        <v>1928.4402592683271</v>
      </c>
      <c r="V50" s="124">
        <v>1938.8536921073683</v>
      </c>
      <c r="W50" s="124">
        <v>1947.985004464738</v>
      </c>
      <c r="X50" s="124">
        <v>1955.3973334978175</v>
      </c>
      <c r="Y50" s="124">
        <v>1965.7455505636935</v>
      </c>
      <c r="Z50" s="124">
        <v>1974.7672758038659</v>
      </c>
      <c r="AA50" s="124">
        <v>1983.6941616096829</v>
      </c>
      <c r="AB50" s="124">
        <v>1993.3870323146475</v>
      </c>
      <c r="AC50" s="124">
        <v>2002.7749639191534</v>
      </c>
    </row>
    <row r="51" spans="1:29" x14ac:dyDescent="0.25">
      <c r="A51" s="122" t="s">
        <v>176</v>
      </c>
      <c r="C51" s="124">
        <v>65.650049713164933</v>
      </c>
      <c r="D51" s="124">
        <v>199.32407000670682</v>
      </c>
      <c r="E51" s="124">
        <v>338.68528494211427</v>
      </c>
      <c r="F51" s="124">
        <v>504.77310197237443</v>
      </c>
      <c r="G51" s="124">
        <v>677.36155648601414</v>
      </c>
      <c r="H51" s="124">
        <v>863.67550023950071</v>
      </c>
      <c r="I51" s="124">
        <v>1073.3334648272416</v>
      </c>
      <c r="J51" s="124">
        <v>1303.1513712661695</v>
      </c>
      <c r="K51" s="124">
        <v>1552.752602174616</v>
      </c>
      <c r="L51" s="124">
        <v>1825.6327169449105</v>
      </c>
      <c r="M51" s="124">
        <v>2120.4622704681392</v>
      </c>
      <c r="N51" s="124">
        <v>2426.5832468612502</v>
      </c>
      <c r="O51" s="124">
        <v>2740.9280251334872</v>
      </c>
      <c r="P51" s="124">
        <v>3066.8767275989385</v>
      </c>
      <c r="Q51" s="124">
        <v>3400.1465101865933</v>
      </c>
      <c r="R51" s="124">
        <v>3737.5460407205578</v>
      </c>
      <c r="S51" s="124">
        <v>4080.2604424024021</v>
      </c>
      <c r="T51" s="124">
        <v>4428.4881185620461</v>
      </c>
      <c r="U51" s="124">
        <v>4785.0453064530211</v>
      </c>
      <c r="V51" s="124">
        <v>5140.2687821623149</v>
      </c>
      <c r="W51" s="124">
        <v>5493.0177591996471</v>
      </c>
      <c r="X51" s="124">
        <v>5844.7574922339099</v>
      </c>
      <c r="Y51" s="124">
        <v>6188.8252346116105</v>
      </c>
      <c r="Z51" s="124">
        <v>6535.5003218000893</v>
      </c>
      <c r="AA51" s="124">
        <v>6885.3689726572002</v>
      </c>
      <c r="AB51" s="124">
        <v>7241.0613478526002</v>
      </c>
      <c r="AC51" s="124">
        <v>7604.0024608072308</v>
      </c>
    </row>
    <row r="52" spans="1:29" x14ac:dyDescent="0.25">
      <c r="A52" s="122" t="s">
        <v>138</v>
      </c>
      <c r="C52" s="128">
        <v>213.62372814140113</v>
      </c>
      <c r="D52" s="128">
        <v>936.45731096265615</v>
      </c>
      <c r="E52" s="128">
        <v>1952.210572546232</v>
      </c>
      <c r="F52" s="128">
        <v>3315.604499580063</v>
      </c>
      <c r="G52" s="128">
        <v>5094.3750518658135</v>
      </c>
      <c r="H52" s="128">
        <v>7284.7957247806744</v>
      </c>
      <c r="I52" s="128">
        <v>9876.632416852819</v>
      </c>
      <c r="J52" s="128">
        <v>12971.434393080224</v>
      </c>
      <c r="K52" s="128">
        <v>16359.457735981878</v>
      </c>
      <c r="L52" s="128">
        <v>19912.572686735632</v>
      </c>
      <c r="M52" s="128">
        <v>23705.32589923358</v>
      </c>
      <c r="N52" s="128">
        <v>27698.560983489471</v>
      </c>
      <c r="O52" s="128">
        <v>31727.870889266469</v>
      </c>
      <c r="P52" s="128">
        <v>35765.260737854915</v>
      </c>
      <c r="Q52" s="128">
        <v>39495.043339461998</v>
      </c>
      <c r="R52" s="128">
        <v>43081.551024355023</v>
      </c>
      <c r="S52" s="128">
        <v>46597.823522016479</v>
      </c>
      <c r="T52" s="128">
        <v>49917.946259255717</v>
      </c>
      <c r="U52" s="128">
        <v>52834.082234810739</v>
      </c>
      <c r="V52" s="128">
        <v>55489.407897942692</v>
      </c>
      <c r="W52" s="128">
        <v>58535.223121862742</v>
      </c>
      <c r="X52" s="128">
        <v>60945.609765782283</v>
      </c>
      <c r="Y52" s="128">
        <v>62923.416626832353</v>
      </c>
      <c r="Z52" s="128">
        <v>64840.668445772528</v>
      </c>
      <c r="AA52" s="128">
        <v>66528.797506783332</v>
      </c>
      <c r="AB52" s="128">
        <v>68033.224237805625</v>
      </c>
      <c r="AC52" s="128">
        <v>69317.675110493976</v>
      </c>
    </row>
    <row r="53" spans="1:29" x14ac:dyDescent="0.25">
      <c r="A53" s="122" t="s">
        <v>32</v>
      </c>
      <c r="C53" s="128">
        <v>242.72947891322821</v>
      </c>
      <c r="D53" s="128">
        <v>769.6077436485873</v>
      </c>
      <c r="E53" s="128">
        <v>1364.8498181817606</v>
      </c>
      <c r="F53" s="128">
        <v>2003.7317301245721</v>
      </c>
      <c r="G53" s="128">
        <v>2564.3937124891645</v>
      </c>
      <c r="H53" s="128">
        <v>3301.6555727042232</v>
      </c>
      <c r="I53" s="128">
        <v>4088.8144569565347</v>
      </c>
      <c r="J53" s="128">
        <v>4681.0128650606202</v>
      </c>
      <c r="K53" s="128">
        <v>5527.6446715251632</v>
      </c>
      <c r="L53" s="128">
        <v>6431.0051186918772</v>
      </c>
      <c r="M53" s="128">
        <v>6845.7579010799636</v>
      </c>
      <c r="N53" s="128">
        <v>7027.7087110588946</v>
      </c>
      <c r="O53" s="128">
        <v>7199.6564734217682</v>
      </c>
      <c r="P53" s="128">
        <v>7360.1147610125508</v>
      </c>
      <c r="Q53" s="128">
        <v>7507.8096168385964</v>
      </c>
      <c r="R53" s="128">
        <v>7657.695009887042</v>
      </c>
      <c r="S53" s="128">
        <v>7810.4176510361685</v>
      </c>
      <c r="T53" s="128">
        <v>7950.1834137319902</v>
      </c>
      <c r="U53" s="128">
        <v>8053.3132998504771</v>
      </c>
      <c r="V53" s="128">
        <v>8163.1433701437963</v>
      </c>
      <c r="W53" s="128">
        <v>8305.3448018752315</v>
      </c>
      <c r="X53" s="128">
        <v>8418.4742226779017</v>
      </c>
      <c r="Y53" s="128">
        <v>8531.0472124509324</v>
      </c>
      <c r="Z53" s="128">
        <v>8644.5276362565892</v>
      </c>
      <c r="AA53" s="128">
        <v>8730.7512254989851</v>
      </c>
      <c r="AB53" s="128">
        <v>8805.571563679001</v>
      </c>
      <c r="AC53" s="128">
        <v>8873.2375291395147</v>
      </c>
    </row>
    <row r="54" spans="1:29" x14ac:dyDescent="0.25">
      <c r="A54" s="122" t="s">
        <v>177</v>
      </c>
      <c r="C54" s="124">
        <v>1504</v>
      </c>
      <c r="D54" s="124">
        <v>1871</v>
      </c>
      <c r="E54" s="124">
        <v>1941</v>
      </c>
      <c r="F54" s="124">
        <v>2023</v>
      </c>
      <c r="G54" s="124">
        <v>2098</v>
      </c>
      <c r="H54" s="124">
        <v>2276</v>
      </c>
      <c r="I54" s="124">
        <v>2340</v>
      </c>
      <c r="J54" s="124">
        <v>2340</v>
      </c>
      <c r="K54" s="124">
        <v>2340</v>
      </c>
      <c r="L54" s="124">
        <v>2440</v>
      </c>
      <c r="M54" s="124">
        <v>2440</v>
      </c>
      <c r="N54" s="124">
        <v>2440</v>
      </c>
      <c r="O54" s="124">
        <v>2440</v>
      </c>
      <c r="P54" s="124">
        <v>2540</v>
      </c>
      <c r="Q54" s="124">
        <v>2540</v>
      </c>
      <c r="R54" s="124">
        <v>2540</v>
      </c>
      <c r="S54" s="124">
        <v>2460</v>
      </c>
      <c r="T54" s="124">
        <v>2480</v>
      </c>
      <c r="U54" s="124">
        <v>2400</v>
      </c>
      <c r="V54" s="124">
        <v>2330</v>
      </c>
      <c r="W54" s="124">
        <v>2260</v>
      </c>
      <c r="X54" s="124">
        <v>2290</v>
      </c>
      <c r="Y54" s="124">
        <v>2220</v>
      </c>
      <c r="Z54" s="124">
        <v>2160</v>
      </c>
      <c r="AA54" s="124">
        <v>2100</v>
      </c>
      <c r="AB54" s="124">
        <v>2140</v>
      </c>
      <c r="AC54" s="124">
        <v>2080</v>
      </c>
    </row>
    <row r="55" spans="1:29" x14ac:dyDescent="0.25">
      <c r="A55" s="122" t="s">
        <v>75</v>
      </c>
      <c r="C55" s="124">
        <v>0</v>
      </c>
      <c r="D55" s="124">
        <v>0</v>
      </c>
      <c r="E55" s="124">
        <v>0</v>
      </c>
      <c r="F55" s="124">
        <v>0</v>
      </c>
      <c r="G55" s="124">
        <v>1730.1000000000001</v>
      </c>
      <c r="H55" s="124">
        <v>1730.1000000000001</v>
      </c>
      <c r="I55" s="124">
        <v>3460.2000000000003</v>
      </c>
      <c r="J55" s="124">
        <v>3460</v>
      </c>
      <c r="K55" s="124">
        <v>5190.3</v>
      </c>
      <c r="L55" s="124">
        <v>5190.3</v>
      </c>
      <c r="M55" s="124">
        <v>5190.3</v>
      </c>
      <c r="N55" s="124">
        <v>5190.3</v>
      </c>
      <c r="O55" s="124">
        <v>5190.3</v>
      </c>
      <c r="P55" s="124">
        <v>5190.3</v>
      </c>
      <c r="Q55" s="124">
        <v>5190.3</v>
      </c>
      <c r="R55" s="124">
        <v>5190.3</v>
      </c>
      <c r="S55" s="124">
        <v>5190.3</v>
      </c>
      <c r="T55" s="124">
        <v>5190.3</v>
      </c>
      <c r="U55" s="124">
        <v>5190.3</v>
      </c>
      <c r="V55" s="124">
        <v>5190.3</v>
      </c>
      <c r="W55" s="124">
        <v>5190.3</v>
      </c>
      <c r="X55" s="124">
        <v>5190.3</v>
      </c>
      <c r="Y55" s="124">
        <v>5190.3</v>
      </c>
      <c r="Z55" s="124">
        <v>5190.3</v>
      </c>
      <c r="AA55" s="124">
        <v>5190.3</v>
      </c>
      <c r="AB55" s="124">
        <v>5190.3</v>
      </c>
      <c r="AC55" s="124">
        <v>5190.3</v>
      </c>
    </row>
    <row r="57" spans="1:29" x14ac:dyDescent="0.25">
      <c r="A57" s="72" t="s">
        <v>179</v>
      </c>
      <c r="C57" s="123">
        <v>2024</v>
      </c>
      <c r="D57" s="123">
        <v>2025</v>
      </c>
      <c r="E57" s="123">
        <v>2026</v>
      </c>
      <c r="F57" s="123">
        <v>2027</v>
      </c>
      <c r="G57" s="123">
        <v>2028</v>
      </c>
      <c r="H57" s="123">
        <v>2029</v>
      </c>
      <c r="I57" s="123">
        <v>2030</v>
      </c>
      <c r="J57" s="123">
        <v>2031</v>
      </c>
      <c r="K57" s="123">
        <v>2032</v>
      </c>
      <c r="L57" s="123">
        <v>2033</v>
      </c>
      <c r="M57" s="123">
        <v>2034</v>
      </c>
      <c r="N57" s="123">
        <v>2035</v>
      </c>
      <c r="O57" s="123">
        <v>2036</v>
      </c>
      <c r="P57" s="123">
        <v>2037</v>
      </c>
      <c r="Q57" s="123">
        <v>2038</v>
      </c>
      <c r="R57" s="123">
        <v>2039</v>
      </c>
      <c r="S57" s="123">
        <v>2040</v>
      </c>
      <c r="T57" s="123">
        <v>2041</v>
      </c>
      <c r="U57" s="123">
        <v>2042</v>
      </c>
      <c r="V57" s="123">
        <v>2043</v>
      </c>
      <c r="W57" s="123">
        <v>2044</v>
      </c>
      <c r="X57" s="123">
        <v>2045</v>
      </c>
      <c r="Y57" s="123">
        <v>2046</v>
      </c>
      <c r="Z57" s="123">
        <v>2047</v>
      </c>
      <c r="AA57" s="123">
        <v>2048</v>
      </c>
      <c r="AB57" s="123">
        <v>2049</v>
      </c>
      <c r="AC57" s="123">
        <v>2050</v>
      </c>
    </row>
    <row r="58" spans="1:29" x14ac:dyDescent="0.25">
      <c r="A58" s="122" t="s">
        <v>175</v>
      </c>
      <c r="C58" s="124">
        <v>174.380483226764</v>
      </c>
      <c r="D58" s="124">
        <v>349.97130141349771</v>
      </c>
      <c r="E58" s="124">
        <v>527.10239397828525</v>
      </c>
      <c r="F58" s="124">
        <v>705.64399885902856</v>
      </c>
      <c r="G58" s="124">
        <v>886.02757823056891</v>
      </c>
      <c r="H58" s="124">
        <v>1067.7846463258845</v>
      </c>
      <c r="I58" s="124">
        <v>1251.2868334854406</v>
      </c>
      <c r="J58" s="124">
        <v>1435.8221864268003</v>
      </c>
      <c r="K58" s="124">
        <v>1621.5186309519625</v>
      </c>
      <c r="L58" s="124">
        <v>1807.2744426826578</v>
      </c>
      <c r="M58" s="124">
        <v>1821.1320272892358</v>
      </c>
      <c r="N58" s="124">
        <v>1835.2336137033085</v>
      </c>
      <c r="O58" s="124">
        <v>1849.2069499750053</v>
      </c>
      <c r="P58" s="124">
        <v>1864.5787427688388</v>
      </c>
      <c r="Q58" s="124">
        <v>1879.1918831239968</v>
      </c>
      <c r="R58" s="124">
        <v>1893.1744545360441</v>
      </c>
      <c r="S58" s="124">
        <v>1906.2807960746591</v>
      </c>
      <c r="T58" s="124">
        <v>1917.8843209083586</v>
      </c>
      <c r="U58" s="124">
        <v>1928.4402592683271</v>
      </c>
      <c r="V58" s="124">
        <v>1938.8536921073683</v>
      </c>
      <c r="W58" s="124">
        <v>1947.985004464738</v>
      </c>
      <c r="X58" s="124">
        <v>1955.3973334978175</v>
      </c>
      <c r="Y58" s="124">
        <v>1965.7455505636935</v>
      </c>
      <c r="Z58" s="124">
        <v>1974.7672758038659</v>
      </c>
      <c r="AA58" s="124">
        <v>1983.6941616096829</v>
      </c>
      <c r="AB58" s="124">
        <v>1993.3870323146475</v>
      </c>
      <c r="AC58" s="124">
        <v>2002.7749639191534</v>
      </c>
    </row>
    <row r="59" spans="1:29" x14ac:dyDescent="0.25">
      <c r="A59" s="122" t="s">
        <v>176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</row>
    <row r="60" spans="1:29" x14ac:dyDescent="0.25">
      <c r="A60" s="122" t="s">
        <v>138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</row>
    <row r="61" spans="1:29" x14ac:dyDescent="0.25">
      <c r="A61" s="122" t="s">
        <v>32</v>
      </c>
      <c r="C61" s="128">
        <v>279.8397659555792</v>
      </c>
      <c r="D61" s="128">
        <v>901.27945012305986</v>
      </c>
      <c r="E61" s="128">
        <v>1623.5806672632229</v>
      </c>
      <c r="F61" s="128">
        <v>2416.7819073301011</v>
      </c>
      <c r="G61" s="128">
        <v>3159.1110645996746</v>
      </c>
      <c r="H61" s="128">
        <v>4108.9877848344513</v>
      </c>
      <c r="I61" s="128">
        <v>5139.0611213557786</v>
      </c>
      <c r="J61" s="128">
        <v>6004.9369854600063</v>
      </c>
      <c r="K61" s="128">
        <v>7151.2170242044231</v>
      </c>
      <c r="L61" s="128">
        <v>8353.7411807491808</v>
      </c>
      <c r="M61" s="128">
        <v>9044.0513391267159</v>
      </c>
      <c r="N61" s="128">
        <v>9491.8748751620969</v>
      </c>
      <c r="O61" s="128">
        <v>9937.1963783445644</v>
      </c>
      <c r="P61" s="128">
        <v>10363.259322996719</v>
      </c>
      <c r="Q61" s="128">
        <v>10762.527584005744</v>
      </c>
      <c r="R61" s="128">
        <v>11175.080069700809</v>
      </c>
      <c r="S61" s="128">
        <v>11587.239260436478</v>
      </c>
      <c r="T61" s="128">
        <v>11965.578914016252</v>
      </c>
      <c r="U61" s="128">
        <v>12277.987555520558</v>
      </c>
      <c r="V61" s="128">
        <v>12618.826406790087</v>
      </c>
      <c r="W61" s="128">
        <v>13092.627419663557</v>
      </c>
      <c r="X61" s="128">
        <v>13580.812116466121</v>
      </c>
      <c r="Y61" s="128">
        <v>14035.269256300791</v>
      </c>
      <c r="Z61" s="128">
        <v>14466.721649200061</v>
      </c>
      <c r="AA61" s="128">
        <v>14844.241747027047</v>
      </c>
      <c r="AB61" s="128">
        <v>15185.288695769541</v>
      </c>
      <c r="AC61" s="128">
        <v>15491.379869924822</v>
      </c>
    </row>
    <row r="62" spans="1:29" x14ac:dyDescent="0.25">
      <c r="A62" s="122" t="s">
        <v>177</v>
      </c>
      <c r="C62" s="124">
        <v>1504</v>
      </c>
      <c r="D62" s="124">
        <v>1871</v>
      </c>
      <c r="E62" s="124">
        <v>1941</v>
      </c>
      <c r="F62" s="124">
        <v>2023</v>
      </c>
      <c r="G62" s="124">
        <v>2098</v>
      </c>
      <c r="H62" s="124">
        <v>2276</v>
      </c>
      <c r="I62" s="124">
        <v>2340</v>
      </c>
      <c r="J62" s="124">
        <v>2340</v>
      </c>
      <c r="K62" s="124">
        <v>2340</v>
      </c>
      <c r="L62" s="124">
        <v>2440</v>
      </c>
      <c r="M62" s="124">
        <v>2440</v>
      </c>
      <c r="N62" s="124">
        <v>2440</v>
      </c>
      <c r="O62" s="124">
        <v>2440</v>
      </c>
      <c r="P62" s="124">
        <v>2540</v>
      </c>
      <c r="Q62" s="124">
        <v>2540</v>
      </c>
      <c r="R62" s="124">
        <v>2540</v>
      </c>
      <c r="S62" s="124">
        <v>2460</v>
      </c>
      <c r="T62" s="124">
        <v>2480</v>
      </c>
      <c r="U62" s="124">
        <v>2400</v>
      </c>
      <c r="V62" s="124">
        <v>2330</v>
      </c>
      <c r="W62" s="124">
        <v>2260</v>
      </c>
      <c r="X62" s="124">
        <v>2290</v>
      </c>
      <c r="Y62" s="124">
        <v>2220</v>
      </c>
      <c r="Z62" s="124">
        <v>2160</v>
      </c>
      <c r="AA62" s="124">
        <v>2100</v>
      </c>
      <c r="AB62" s="124">
        <v>2140</v>
      </c>
      <c r="AC62" s="124">
        <v>2080</v>
      </c>
    </row>
    <row r="63" spans="1:29" x14ac:dyDescent="0.25">
      <c r="A63" s="122" t="s">
        <v>75</v>
      </c>
      <c r="C63" s="124">
        <v>0</v>
      </c>
      <c r="D63" s="124">
        <v>0</v>
      </c>
      <c r="E63" s="124">
        <v>0</v>
      </c>
      <c r="F63" s="124">
        <v>0</v>
      </c>
      <c r="G63" s="124">
        <v>1730.1000000000001</v>
      </c>
      <c r="H63" s="124">
        <v>1730.1000000000001</v>
      </c>
      <c r="I63" s="124">
        <v>3460.2000000000003</v>
      </c>
      <c r="J63" s="124">
        <v>3460</v>
      </c>
      <c r="K63" s="124">
        <v>5190.3</v>
      </c>
      <c r="L63" s="124">
        <v>5190.3</v>
      </c>
      <c r="M63" s="124">
        <v>5190.3</v>
      </c>
      <c r="N63" s="124">
        <v>5190.3</v>
      </c>
      <c r="O63" s="124">
        <v>5190.3</v>
      </c>
      <c r="P63" s="124">
        <v>5190.3</v>
      </c>
      <c r="Q63" s="124">
        <v>5190.3</v>
      </c>
      <c r="R63" s="124">
        <v>5190.3</v>
      </c>
      <c r="S63" s="124">
        <v>5190.3</v>
      </c>
      <c r="T63" s="124">
        <v>5190.3</v>
      </c>
      <c r="U63" s="124">
        <v>5190.3</v>
      </c>
      <c r="V63" s="124">
        <v>5190.3</v>
      </c>
      <c r="W63" s="124">
        <v>5190.3</v>
      </c>
      <c r="X63" s="124">
        <v>5190.3</v>
      </c>
      <c r="Y63" s="124">
        <v>5190.3</v>
      </c>
      <c r="Z63" s="124">
        <v>5190.3</v>
      </c>
      <c r="AA63" s="124">
        <v>5190.3</v>
      </c>
      <c r="AB63" s="124">
        <v>5190.3</v>
      </c>
      <c r="AC63" s="124">
        <v>5190.3</v>
      </c>
    </row>
    <row r="65" spans="1:29" x14ac:dyDescent="0.25">
      <c r="A65" s="72" t="s">
        <v>180</v>
      </c>
      <c r="C65" s="123">
        <v>2024</v>
      </c>
      <c r="D65" s="123">
        <v>2025</v>
      </c>
      <c r="E65" s="123">
        <v>2026</v>
      </c>
      <c r="F65" s="123">
        <v>2027</v>
      </c>
      <c r="G65" s="123">
        <v>2028</v>
      </c>
      <c r="H65" s="123">
        <v>2029</v>
      </c>
      <c r="I65" s="123">
        <v>2030</v>
      </c>
      <c r="J65" s="123">
        <v>2031</v>
      </c>
      <c r="K65" s="123">
        <v>2032</v>
      </c>
      <c r="L65" s="123">
        <v>2033</v>
      </c>
      <c r="M65" s="123">
        <v>2034</v>
      </c>
      <c r="N65" s="123">
        <v>2035</v>
      </c>
      <c r="O65" s="123">
        <v>2036</v>
      </c>
      <c r="P65" s="123">
        <v>2037</v>
      </c>
      <c r="Q65" s="123">
        <v>2038</v>
      </c>
      <c r="R65" s="123">
        <v>2039</v>
      </c>
      <c r="S65" s="123">
        <v>2040</v>
      </c>
      <c r="T65" s="123">
        <v>2041</v>
      </c>
      <c r="U65" s="123">
        <v>2042</v>
      </c>
      <c r="V65" s="123">
        <v>2043</v>
      </c>
      <c r="W65" s="123">
        <v>2044</v>
      </c>
      <c r="X65" s="123">
        <v>2045</v>
      </c>
      <c r="Y65" s="123">
        <v>2046</v>
      </c>
      <c r="Z65" s="123">
        <v>2047</v>
      </c>
      <c r="AA65" s="123">
        <v>2048</v>
      </c>
      <c r="AB65" s="123">
        <v>2049</v>
      </c>
      <c r="AC65" s="123">
        <v>2050</v>
      </c>
    </row>
    <row r="66" spans="1:29" x14ac:dyDescent="0.25">
      <c r="A66" s="122" t="s">
        <v>175</v>
      </c>
      <c r="C66" s="124">
        <v>174.380483226764</v>
      </c>
      <c r="D66" s="124">
        <v>349.97130141349771</v>
      </c>
      <c r="E66" s="124">
        <v>527.10239397828525</v>
      </c>
      <c r="F66" s="124">
        <v>705.64399885902856</v>
      </c>
      <c r="G66" s="124">
        <v>886.02757823056891</v>
      </c>
      <c r="H66" s="124">
        <v>1067.7846463258845</v>
      </c>
      <c r="I66" s="124">
        <v>1251.2868334854406</v>
      </c>
      <c r="J66" s="124">
        <v>1435.8221864268003</v>
      </c>
      <c r="K66" s="124">
        <v>1621.5186309519625</v>
      </c>
      <c r="L66" s="124">
        <v>1807.2744426826578</v>
      </c>
      <c r="M66" s="124">
        <v>1821.1320272892358</v>
      </c>
      <c r="N66" s="124">
        <v>1835.2336137033085</v>
      </c>
      <c r="O66" s="124">
        <v>1849.2069499750053</v>
      </c>
      <c r="P66" s="124">
        <v>1864.5787427688388</v>
      </c>
      <c r="Q66" s="124">
        <v>1879.1918831239968</v>
      </c>
      <c r="R66" s="124">
        <v>1893.1744545360441</v>
      </c>
      <c r="S66" s="124">
        <v>1906.2807960746591</v>
      </c>
      <c r="T66" s="124">
        <v>1917.8843209083586</v>
      </c>
      <c r="U66" s="124">
        <v>1928.4402592683271</v>
      </c>
      <c r="V66" s="124">
        <v>1938.8536921073683</v>
      </c>
      <c r="W66" s="124">
        <v>1947.985004464738</v>
      </c>
      <c r="X66" s="124">
        <v>1955.3973334978175</v>
      </c>
      <c r="Y66" s="124">
        <v>1965.7455505636935</v>
      </c>
      <c r="Z66" s="124">
        <v>1974.7672758038659</v>
      </c>
      <c r="AA66" s="124">
        <v>1983.6941616096829</v>
      </c>
      <c r="AB66" s="124">
        <v>1993.3870323146475</v>
      </c>
      <c r="AC66" s="124">
        <v>2002.7749639191534</v>
      </c>
    </row>
    <row r="67" spans="1:29" x14ac:dyDescent="0.25">
      <c r="A67" s="122" t="s">
        <v>176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</row>
    <row r="68" spans="1:29" x14ac:dyDescent="0.25">
      <c r="A68" s="122" t="s">
        <v>138</v>
      </c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29" x14ac:dyDescent="0.25">
      <c r="A69" s="122" t="s">
        <v>32</v>
      </c>
      <c r="C69" s="128">
        <v>295.06823222515271</v>
      </c>
      <c r="D69" s="128">
        <v>953.34905996026009</v>
      </c>
      <c r="E69" s="128">
        <v>1714.3873303265018</v>
      </c>
      <c r="F69" s="128">
        <v>2555.2282244534231</v>
      </c>
      <c r="G69" s="128">
        <v>3358.7576887366281</v>
      </c>
      <c r="H69" s="128">
        <v>4374.5975230528247</v>
      </c>
      <c r="I69" s="128">
        <v>5478.0841010362019</v>
      </c>
      <c r="J69" s="128">
        <v>6431.2000460111485</v>
      </c>
      <c r="K69" s="128">
        <v>7664.7708363874972</v>
      </c>
      <c r="L69" s="128">
        <v>8954.8494860640312</v>
      </c>
      <c r="M69" s="128">
        <v>9724.6521047918886</v>
      </c>
      <c r="N69" s="128">
        <v>10233.209035595595</v>
      </c>
      <c r="O69" s="128">
        <v>10739.757596424939</v>
      </c>
      <c r="P69" s="128">
        <v>11346.583156381985</v>
      </c>
      <c r="Q69" s="128">
        <v>12051.603316853978</v>
      </c>
      <c r="R69" s="128">
        <v>12736.215463338212</v>
      </c>
      <c r="S69" s="128">
        <v>13386.790417138211</v>
      </c>
      <c r="T69" s="128">
        <v>13970.857784771637</v>
      </c>
      <c r="U69" s="128">
        <v>14446.723332950714</v>
      </c>
      <c r="V69" s="128">
        <v>14922.345448832863</v>
      </c>
      <c r="W69" s="128">
        <v>15509.887320136153</v>
      </c>
      <c r="X69" s="128">
        <v>16088.482902421743</v>
      </c>
      <c r="Y69" s="128">
        <v>16609.623061632788</v>
      </c>
      <c r="Z69" s="128">
        <v>17098.186336038663</v>
      </c>
      <c r="AA69" s="128">
        <v>17525.943628310582</v>
      </c>
      <c r="AB69" s="128">
        <v>17912.888844211117</v>
      </c>
      <c r="AC69" s="128">
        <v>18274.020249198074</v>
      </c>
    </row>
    <row r="70" spans="1:29" x14ac:dyDescent="0.25">
      <c r="A70" s="122" t="s">
        <v>177</v>
      </c>
      <c r="C70" s="122">
        <v>1504</v>
      </c>
      <c r="D70" s="122">
        <v>2432</v>
      </c>
      <c r="E70" s="122">
        <v>2504</v>
      </c>
      <c r="F70" s="122">
        <v>2742</v>
      </c>
      <c r="G70" s="122">
        <v>3078</v>
      </c>
      <c r="H70" s="122">
        <v>3277</v>
      </c>
      <c r="I70" s="122">
        <v>3363</v>
      </c>
      <c r="J70" s="122">
        <v>3386</v>
      </c>
      <c r="K70" s="122">
        <v>3409</v>
      </c>
      <c r="L70" s="122">
        <v>3532</v>
      </c>
      <c r="M70" s="122">
        <v>3556</v>
      </c>
      <c r="N70" s="122">
        <v>3581</v>
      </c>
      <c r="O70" s="122">
        <v>3606</v>
      </c>
      <c r="P70" s="122">
        <v>3732</v>
      </c>
      <c r="Q70" s="122">
        <v>3758</v>
      </c>
      <c r="R70" s="122">
        <v>3785</v>
      </c>
      <c r="S70" s="122">
        <v>3732</v>
      </c>
      <c r="T70" s="122">
        <v>3780</v>
      </c>
      <c r="U70" s="122">
        <v>3729</v>
      </c>
      <c r="V70" s="122">
        <v>3688</v>
      </c>
      <c r="W70" s="122">
        <v>3648</v>
      </c>
      <c r="X70" s="122">
        <v>3539</v>
      </c>
      <c r="Y70" s="122">
        <v>3344</v>
      </c>
      <c r="Z70" s="122">
        <v>3172</v>
      </c>
      <c r="AA70" s="122">
        <v>3010</v>
      </c>
      <c r="AB70" s="122">
        <v>2959</v>
      </c>
      <c r="AC70" s="122">
        <v>2817</v>
      </c>
    </row>
    <row r="71" spans="1:29" x14ac:dyDescent="0.25">
      <c r="A71" s="122" t="s">
        <v>75</v>
      </c>
      <c r="C71" s="124">
        <v>0</v>
      </c>
      <c r="D71" s="124">
        <v>0</v>
      </c>
      <c r="E71" s="124">
        <v>0</v>
      </c>
      <c r="F71" s="124">
        <v>0</v>
      </c>
      <c r="G71" s="124">
        <v>1730.1000000000001</v>
      </c>
      <c r="H71" s="124">
        <v>1730.1000000000001</v>
      </c>
      <c r="I71" s="124">
        <v>3460.2000000000003</v>
      </c>
      <c r="J71" s="124">
        <v>3460</v>
      </c>
      <c r="K71" s="124">
        <v>5190.3</v>
      </c>
      <c r="L71" s="124">
        <v>5190.3</v>
      </c>
      <c r="M71" s="124">
        <v>5190.3</v>
      </c>
      <c r="N71" s="124">
        <v>5190.3</v>
      </c>
      <c r="O71" s="124">
        <v>5190.3</v>
      </c>
      <c r="P71" s="124">
        <v>5190.3</v>
      </c>
      <c r="Q71" s="124">
        <v>5190.3</v>
      </c>
      <c r="R71" s="124">
        <v>5190.3</v>
      </c>
      <c r="S71" s="124">
        <v>5190.3</v>
      </c>
      <c r="T71" s="124">
        <v>5190.3</v>
      </c>
      <c r="U71" s="124">
        <v>5190.3</v>
      </c>
      <c r="V71" s="124">
        <v>5190.3</v>
      </c>
      <c r="W71" s="124">
        <v>5190.3</v>
      </c>
      <c r="X71" s="124">
        <v>5190.3</v>
      </c>
      <c r="Y71" s="124">
        <v>5190.3</v>
      </c>
      <c r="Z71" s="124">
        <v>5190.3</v>
      </c>
      <c r="AA71" s="124">
        <v>5190.3</v>
      </c>
      <c r="AB71" s="124">
        <v>5190.3</v>
      </c>
      <c r="AC71" s="124">
        <v>5190.3</v>
      </c>
    </row>
    <row r="73" spans="1:29" x14ac:dyDescent="0.25">
      <c r="A73" s="7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x14ac:dyDescent="0.25"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</row>
    <row r="75" spans="1:29" x14ac:dyDescent="0.25"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</row>
    <row r="76" spans="1:29" x14ac:dyDescent="0.25"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</row>
    <row r="77" spans="1:29" x14ac:dyDescent="0.25"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</row>
    <row r="78" spans="1:29" x14ac:dyDescent="0.25"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</row>
    <row r="79" spans="1:29" x14ac:dyDescent="0.25"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topLeftCell="A4" zoomScale="90" zoomScaleNormal="90" zoomScaleSheetLayoutView="90" workbookViewId="0">
      <selection activeCell="Q42" sqref="Q42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84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146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39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3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987.58776172917385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59">
        <f t="shared" ref="X8:X34" si="6">523.6-(D8+SUM(AL8:AS8))</f>
        <v>59.241000000000042</v>
      </c>
      <c r="Y8" s="160"/>
      <c r="Z8" s="160"/>
      <c r="AA8" s="160"/>
      <c r="AB8" s="160"/>
      <c r="AC8" s="160"/>
      <c r="AD8" s="160"/>
      <c r="AE8" s="161" t="str">
        <f>'RNG by Scenario'!U15</f>
        <v>RmxAGFRNGA4</v>
      </c>
      <c r="AF8" s="158"/>
      <c r="AG8" s="158"/>
      <c r="AH8" s="158"/>
      <c r="AI8" s="158"/>
      <c r="AJ8" s="158"/>
      <c r="AK8" s="162">
        <v>15</v>
      </c>
      <c r="AL8" s="162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/>
      <c r="AV8" s="164">
        <v>7.3964582708260727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988.79631545343443</v>
      </c>
      <c r="T9" s="152">
        <f t="shared" si="4"/>
        <v>16.453225606716046</v>
      </c>
      <c r="U9" s="134"/>
      <c r="W9" s="158" t="str">
        <f t="shared" si="5"/>
        <v>2025-26</v>
      </c>
      <c r="X9" s="159">
        <f t="shared" si="6"/>
        <v>59.241000000000042</v>
      </c>
      <c r="Y9" s="160"/>
      <c r="Z9" s="160"/>
      <c r="AA9" s="160"/>
      <c r="AB9" s="160"/>
      <c r="AC9" s="160"/>
      <c r="AD9" s="160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0</v>
      </c>
      <c r="AU9" s="163"/>
      <c r="AV9" s="164">
        <v>14.88849454656582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986.69926875346653</v>
      </c>
      <c r="T10" s="152">
        <f t="shared" si="4"/>
        <v>13.988178832316066</v>
      </c>
      <c r="U10" s="134"/>
      <c r="W10" s="158" t="str">
        <f t="shared" si="5"/>
        <v>2026-27</v>
      </c>
      <c r="X10" s="159">
        <f t="shared" si="6"/>
        <v>59.82099999999997</v>
      </c>
      <c r="Y10" s="160"/>
      <c r="Z10" s="160"/>
      <c r="AA10" s="160"/>
      <c r="AB10" s="160"/>
      <c r="AC10" s="160"/>
      <c r="AD10" s="160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9"/>
        <v>0</v>
      </c>
      <c r="AU10" s="163"/>
      <c r="AV10" s="164">
        <v>24.777621246533513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1019.3393100000002</v>
      </c>
      <c r="K11" s="152">
        <f t="shared" si="0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985.60191339422443</v>
      </c>
      <c r="T11" s="152">
        <f t="shared" si="4"/>
        <v>12.286315157163585</v>
      </c>
      <c r="U11" s="134"/>
      <c r="W11" s="158" t="str">
        <f t="shared" si="5"/>
        <v>2027-28</v>
      </c>
      <c r="X11" s="159">
        <f t="shared" si="6"/>
        <v>59.82099999999997</v>
      </c>
      <c r="Y11" s="160"/>
      <c r="Z11" s="160"/>
      <c r="AA11" s="160"/>
      <c r="AB11" s="160"/>
      <c r="AC11" s="160"/>
      <c r="AD11" s="160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9"/>
        <v>0</v>
      </c>
      <c r="AU11" s="163"/>
      <c r="AV11" s="164">
        <v>33.737396605775771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983.25628383410583</v>
      </c>
      <c r="T12" s="152">
        <f t="shared" si="4"/>
        <v>-89.704007056542309</v>
      </c>
      <c r="U12" s="134"/>
      <c r="W12" s="158" t="str">
        <f t="shared" si="5"/>
        <v>2028-29</v>
      </c>
      <c r="X12" s="159">
        <f t="shared" si="6"/>
        <v>117.58100000000002</v>
      </c>
      <c r="Y12" s="160"/>
      <c r="Z12" s="160"/>
      <c r="AA12" s="160"/>
      <c r="AB12" s="160"/>
      <c r="AC12" s="160"/>
      <c r="AD12" s="160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/>
      <c r="AM12" s="162">
        <v>43.5</v>
      </c>
      <c r="AN12" s="158"/>
      <c r="AO12" s="158"/>
      <c r="AP12" s="158"/>
      <c r="AQ12" s="162"/>
      <c r="AR12" s="162"/>
      <c r="AS12" s="158"/>
      <c r="AT12" s="158">
        <f t="shared" si="9"/>
        <v>43.5</v>
      </c>
      <c r="AU12" s="163"/>
      <c r="AV12" s="164">
        <v>43.228636165894244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978.45514167718341</v>
      </c>
      <c r="T13" s="152">
        <f t="shared" si="4"/>
        <v>-91.83812272397472</v>
      </c>
      <c r="U13" s="134"/>
      <c r="W13" s="158" t="str">
        <f t="shared" si="5"/>
        <v>2029-30</v>
      </c>
      <c r="X13" s="159">
        <f t="shared" si="6"/>
        <v>117.58100000000002</v>
      </c>
      <c r="Y13" s="160"/>
      <c r="Z13" s="160"/>
      <c r="AA13" s="160"/>
      <c r="AB13" s="160"/>
      <c r="AC13" s="160"/>
      <c r="AD13" s="160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0">SUM(AF13:AH13)</f>
        <v>4.74</v>
      </c>
      <c r="AJ13" s="158">
        <v>30</v>
      </c>
      <c r="AK13" s="158">
        <v>15</v>
      </c>
      <c r="AL13" s="158"/>
      <c r="AM13" s="158">
        <v>43.5</v>
      </c>
      <c r="AN13" s="158"/>
      <c r="AO13" s="158"/>
      <c r="AP13" s="158"/>
      <c r="AQ13" s="158"/>
      <c r="AR13" s="158"/>
      <c r="AS13" s="158"/>
      <c r="AT13" s="158">
        <f t="shared" si="9"/>
        <v>43.5</v>
      </c>
      <c r="AU13" s="163"/>
      <c r="AV13" s="164">
        <v>56.81290832281649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1043.3949500000001</v>
      </c>
      <c r="K14" s="152">
        <f t="shared" si="0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976.37211214916283</v>
      </c>
      <c r="T14" s="152">
        <f t="shared" si="4"/>
        <v>-101.16958759062391</v>
      </c>
      <c r="U14" s="134"/>
      <c r="W14" s="158" t="str">
        <f t="shared" si="5"/>
        <v>2030-31</v>
      </c>
      <c r="X14" s="159">
        <f t="shared" si="6"/>
        <v>116.41700000000003</v>
      </c>
      <c r="Y14" s="160"/>
      <c r="Z14" s="160"/>
      <c r="AA14" s="160"/>
      <c r="AB14" s="160"/>
      <c r="AC14" s="160"/>
      <c r="AD14" s="160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0"/>
        <v>9.48</v>
      </c>
      <c r="AJ14" s="158">
        <v>30</v>
      </c>
      <c r="AK14" s="158">
        <v>15</v>
      </c>
      <c r="AL14" s="158"/>
      <c r="AM14" s="158">
        <v>43.5</v>
      </c>
      <c r="AN14" s="162">
        <v>9.2200000000000006</v>
      </c>
      <c r="AO14" s="162"/>
      <c r="AP14" s="158"/>
      <c r="AQ14" s="158"/>
      <c r="AR14" s="158"/>
      <c r="AS14" s="158"/>
      <c r="AT14" s="158">
        <f t="shared" si="9"/>
        <v>52.72</v>
      </c>
      <c r="AU14" s="163"/>
      <c r="AV14" s="164">
        <v>67.02283785083732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1051.55927</v>
      </c>
      <c r="K15" s="152">
        <f t="shared" si="0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973.70936513247602</v>
      </c>
      <c r="T15" s="152">
        <f t="shared" si="4"/>
        <v>-102.23779412930617</v>
      </c>
      <c r="U15" s="134"/>
      <c r="W15" s="158" t="str">
        <f t="shared" si="5"/>
        <v>2031-32</v>
      </c>
      <c r="X15" s="159">
        <f t="shared" si="6"/>
        <v>116.41700000000003</v>
      </c>
      <c r="Y15" s="160"/>
      <c r="Z15" s="160"/>
      <c r="AA15" s="160"/>
      <c r="AB15" s="160"/>
      <c r="AC15" s="160"/>
      <c r="AD15" s="160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0"/>
        <v>9.48</v>
      </c>
      <c r="AJ15" s="158">
        <v>30</v>
      </c>
      <c r="AK15" s="158">
        <v>15</v>
      </c>
      <c r="AL15" s="158"/>
      <c r="AM15" s="158">
        <v>43.5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9"/>
        <v>52.72</v>
      </c>
      <c r="AU15" s="163"/>
      <c r="AV15" s="164">
        <v>77.849904867523904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1058.63858</v>
      </c>
      <c r="K16" s="152">
        <f t="shared" si="0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963.33229104754253</v>
      </c>
      <c r="T16" s="152">
        <f t="shared" si="4"/>
        <v>-106.08073870075259</v>
      </c>
      <c r="U16" s="134"/>
      <c r="W16" s="158" t="str">
        <f t="shared" si="5"/>
        <v>2032-33</v>
      </c>
      <c r="X16" s="159">
        <f t="shared" si="6"/>
        <v>117.577</v>
      </c>
      <c r="Y16" s="160"/>
      <c r="Z16" s="160"/>
      <c r="AA16" s="160"/>
      <c r="AB16" s="160"/>
      <c r="AC16" s="160"/>
      <c r="AD16" s="160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0"/>
        <v>14.22</v>
      </c>
      <c r="AJ16" s="158">
        <v>30</v>
      </c>
      <c r="AK16" s="158">
        <v>15</v>
      </c>
      <c r="AL16" s="158"/>
      <c r="AM16" s="158">
        <v>43.5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9"/>
        <v>52.72</v>
      </c>
      <c r="AU16" s="163"/>
      <c r="AV16" s="164">
        <v>95.306288952457493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1067.06105</v>
      </c>
      <c r="K17" s="152">
        <f t="shared" si="0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960.42540246052874</v>
      </c>
      <c r="T17" s="152">
        <f t="shared" si="4"/>
        <v>-185.86695396283824</v>
      </c>
      <c r="U17" s="134"/>
      <c r="W17" s="158" t="str">
        <f t="shared" si="5"/>
        <v>2033-34</v>
      </c>
      <c r="X17" s="159">
        <f t="shared" si="6"/>
        <v>117.733</v>
      </c>
      <c r="Y17" s="160"/>
      <c r="Z17" s="160"/>
      <c r="AA17" s="160"/>
      <c r="AB17" s="160"/>
      <c r="AC17" s="160"/>
      <c r="AD17" s="160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0"/>
        <v>14.22</v>
      </c>
      <c r="AJ17" s="158">
        <v>30</v>
      </c>
      <c r="AK17" s="158">
        <v>15</v>
      </c>
      <c r="AL17" s="158"/>
      <c r="AM17" s="158">
        <v>43.5</v>
      </c>
      <c r="AN17" s="158">
        <v>9.2200000000000006</v>
      </c>
      <c r="AO17" s="158"/>
      <c r="AP17" s="158"/>
      <c r="AQ17" s="158"/>
      <c r="AR17" s="158"/>
      <c r="AS17" s="73">
        <v>75.78</v>
      </c>
      <c r="AT17" s="158">
        <f t="shared" si="9"/>
        <v>128.5</v>
      </c>
      <c r="AU17" s="163"/>
      <c r="AV17" s="164">
        <v>106.63564753947128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1074.4459299999999</v>
      </c>
      <c r="K18" s="152">
        <f t="shared" si="0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962.67037647625648</v>
      </c>
      <c r="T18" s="152">
        <f t="shared" si="4"/>
        <v>-188.56086650215661</v>
      </c>
      <c r="U18" s="134"/>
      <c r="W18" s="158" t="str">
        <f t="shared" si="5"/>
        <v>2034-35</v>
      </c>
      <c r="X18" s="159">
        <f t="shared" si="6"/>
        <v>117.733</v>
      </c>
      <c r="Y18" s="160"/>
      <c r="Z18" s="160"/>
      <c r="AA18" s="160"/>
      <c r="AB18" s="160"/>
      <c r="AC18" s="160"/>
      <c r="AD18" s="160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0"/>
        <v>14.22</v>
      </c>
      <c r="AJ18" s="158">
        <v>30</v>
      </c>
      <c r="AK18" s="158">
        <v>15</v>
      </c>
      <c r="AL18" s="158"/>
      <c r="AM18" s="158">
        <v>43.5</v>
      </c>
      <c r="AN18" s="158">
        <v>9.2200000000000006</v>
      </c>
      <c r="AO18" s="158"/>
      <c r="AP18" s="158"/>
      <c r="AQ18" s="158"/>
      <c r="AR18" s="158"/>
      <c r="AS18" s="162">
        <v>75.78</v>
      </c>
      <c r="AT18" s="158">
        <f t="shared" si="9"/>
        <v>128.5</v>
      </c>
      <c r="AU18" s="163"/>
      <c r="AV18" s="164">
        <v>111.77555352374335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1081.79108</v>
      </c>
      <c r="K19" s="152">
        <f t="shared" si="0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965.14427885906082</v>
      </c>
      <c r="T19" s="152">
        <f t="shared" si="4"/>
        <v>-191.12918863831715</v>
      </c>
      <c r="U19" s="134"/>
      <c r="W19" s="158" t="str">
        <f t="shared" si="5"/>
        <v>2035-36</v>
      </c>
      <c r="X19" s="159">
        <f t="shared" si="6"/>
        <v>117.733</v>
      </c>
      <c r="Y19" s="160"/>
      <c r="Z19" s="160"/>
      <c r="AA19" s="160"/>
      <c r="AB19" s="160"/>
      <c r="AC19" s="160"/>
      <c r="AD19" s="160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0"/>
        <v>14.22</v>
      </c>
      <c r="AJ19" s="158">
        <v>30</v>
      </c>
      <c r="AK19" s="158">
        <v>15</v>
      </c>
      <c r="AL19" s="158"/>
      <c r="AM19" s="158">
        <v>43.5</v>
      </c>
      <c r="AN19" s="158">
        <v>9.2200000000000006</v>
      </c>
      <c r="AO19" s="158"/>
      <c r="AP19" s="158"/>
      <c r="AQ19" s="158"/>
      <c r="AR19" s="158"/>
      <c r="AS19" s="158">
        <v>75.78</v>
      </c>
      <c r="AT19" s="158">
        <f t="shared" si="9"/>
        <v>128.5</v>
      </c>
      <c r="AU19" s="163"/>
      <c r="AV19" s="164">
        <v>116.6468011409391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1088.3149900000001</v>
      </c>
      <c r="K20" s="152">
        <f t="shared" si="0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966.83757744121033</v>
      </c>
      <c r="T20" s="152">
        <f t="shared" si="4"/>
        <v>-192.95483687059641</v>
      </c>
      <c r="U20" s="134"/>
      <c r="W20" s="158" t="str">
        <f t="shared" si="5"/>
        <v>2036-37</v>
      </c>
      <c r="X20" s="159">
        <f t="shared" si="6"/>
        <v>117.733</v>
      </c>
      <c r="Y20" s="160"/>
      <c r="Z20" s="160"/>
      <c r="AA20" s="160"/>
      <c r="AB20" s="160"/>
      <c r="AC20" s="160"/>
      <c r="AD20" s="160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0"/>
        <v>14.22</v>
      </c>
      <c r="AJ20" s="158">
        <v>30</v>
      </c>
      <c r="AK20" s="158">
        <v>15</v>
      </c>
      <c r="AL20" s="158"/>
      <c r="AM20" s="158">
        <v>43.5</v>
      </c>
      <c r="AN20" s="158">
        <v>9.2200000000000006</v>
      </c>
      <c r="AO20" s="158"/>
      <c r="AP20" s="158"/>
      <c r="AQ20" s="158"/>
      <c r="AR20" s="158"/>
      <c r="AS20" s="158">
        <v>75.78</v>
      </c>
      <c r="AT20" s="158">
        <f t="shared" si="9"/>
        <v>128.5</v>
      </c>
      <c r="AU20" s="163"/>
      <c r="AV20" s="164">
        <v>121.47741255878978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1096.5153700000001</v>
      </c>
      <c r="K21" s="152">
        <f t="shared" si="0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970.09132717527439</v>
      </c>
      <c r="T21" s="152">
        <f t="shared" si="4"/>
        <v>-196.40918883356289</v>
      </c>
      <c r="U21" s="134"/>
      <c r="W21" s="158" t="str">
        <f t="shared" si="5"/>
        <v>2037-38</v>
      </c>
      <c r="X21" s="159">
        <f t="shared" si="6"/>
        <v>117.733</v>
      </c>
      <c r="Y21" s="160"/>
      <c r="Z21" s="160"/>
      <c r="AA21" s="160"/>
      <c r="AB21" s="160"/>
      <c r="AC21" s="160"/>
      <c r="AD21" s="160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0"/>
        <v>14.22</v>
      </c>
      <c r="AJ21" s="158">
        <v>30</v>
      </c>
      <c r="AK21" s="158">
        <v>15</v>
      </c>
      <c r="AL21" s="158"/>
      <c r="AM21" s="158">
        <v>43.5</v>
      </c>
      <c r="AN21" s="158">
        <v>9.2200000000000006</v>
      </c>
      <c r="AO21" s="158"/>
      <c r="AP21" s="158"/>
      <c r="AQ21" s="158"/>
      <c r="AR21" s="158"/>
      <c r="AS21" s="158">
        <v>75.78</v>
      </c>
      <c r="AT21" s="158">
        <f t="shared" si="9"/>
        <v>128.5</v>
      </c>
      <c r="AU21" s="163"/>
      <c r="AV21" s="164">
        <v>126.42404282472565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1104.03051</v>
      </c>
      <c r="K22" s="152">
        <f t="shared" si="0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971.8279827434352</v>
      </c>
      <c r="T22" s="152">
        <f t="shared" si="4"/>
        <v>-199.17671208172146</v>
      </c>
      <c r="U22" s="134"/>
      <c r="W22" s="158" t="str">
        <f t="shared" si="5"/>
        <v>2038-39</v>
      </c>
      <c r="X22" s="159">
        <f t="shared" si="6"/>
        <v>117.733</v>
      </c>
      <c r="Y22" s="160"/>
      <c r="Z22" s="160"/>
      <c r="AA22" s="160"/>
      <c r="AB22" s="160"/>
      <c r="AC22" s="160"/>
      <c r="AD22" s="160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0"/>
        <v>14.22</v>
      </c>
      <c r="AJ22" s="158">
        <v>30</v>
      </c>
      <c r="AK22" s="158">
        <v>15</v>
      </c>
      <c r="AL22" s="158"/>
      <c r="AM22" s="158">
        <v>43.5</v>
      </c>
      <c r="AN22" s="158">
        <v>9.2200000000000006</v>
      </c>
      <c r="AO22" s="158"/>
      <c r="AP22" s="158"/>
      <c r="AQ22" s="158"/>
      <c r="AR22" s="158"/>
      <c r="AS22" s="158">
        <v>75.78</v>
      </c>
      <c r="AT22" s="158">
        <f t="shared" si="9"/>
        <v>128.5</v>
      </c>
      <c r="AU22" s="163"/>
      <c r="AV22" s="164">
        <v>132.20252725656488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1111.41419</v>
      </c>
      <c r="K23" s="152">
        <f t="shared" si="0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973.78818000194838</v>
      </c>
      <c r="T23" s="152">
        <f t="shared" si="4"/>
        <v>-201.82013686390678</v>
      </c>
      <c r="U23" s="134"/>
      <c r="W23" s="158" t="str">
        <f t="shared" si="5"/>
        <v>2039-40</v>
      </c>
      <c r="X23" s="159">
        <f t="shared" si="6"/>
        <v>117.733</v>
      </c>
      <c r="Y23" s="160"/>
      <c r="Z23" s="160"/>
      <c r="AA23" s="160"/>
      <c r="AB23" s="160"/>
      <c r="AC23" s="160"/>
      <c r="AD23" s="160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0"/>
        <v>14.22</v>
      </c>
      <c r="AJ23" s="158">
        <v>30</v>
      </c>
      <c r="AK23" s="158">
        <v>15</v>
      </c>
      <c r="AL23" s="158"/>
      <c r="AM23" s="158">
        <v>43.5</v>
      </c>
      <c r="AN23" s="158">
        <v>9.2200000000000006</v>
      </c>
      <c r="AO23" s="158"/>
      <c r="AP23" s="158"/>
      <c r="AQ23" s="158"/>
      <c r="AR23" s="158"/>
      <c r="AS23" s="158">
        <v>75.78</v>
      </c>
      <c r="AT23" s="158">
        <f t="shared" si="9"/>
        <v>128.5</v>
      </c>
      <c r="AU23" s="163"/>
      <c r="AV23" s="164">
        <v>137.62600999805153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1117.6881399999997</v>
      </c>
      <c r="K24" s="152">
        <f t="shared" si="0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973.98145896515007</v>
      </c>
      <c r="T24" s="152">
        <f t="shared" si="4"/>
        <v>-203.38823040949887</v>
      </c>
      <c r="U24" s="134"/>
      <c r="W24" s="158" t="str">
        <f t="shared" si="5"/>
        <v>2040-41</v>
      </c>
      <c r="X24" s="159">
        <f t="shared" si="6"/>
        <v>117.733</v>
      </c>
      <c r="Y24" s="160"/>
      <c r="Z24" s="160"/>
      <c r="AA24" s="160"/>
      <c r="AB24" s="160"/>
      <c r="AC24" s="160"/>
      <c r="AD24" s="160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0"/>
        <v>14.22</v>
      </c>
      <c r="AJ24" s="158">
        <v>30</v>
      </c>
      <c r="AK24" s="158">
        <v>15</v>
      </c>
      <c r="AL24" s="158"/>
      <c r="AM24" s="158">
        <v>43.5</v>
      </c>
      <c r="AN24" s="158">
        <v>9.2200000000000006</v>
      </c>
      <c r="AO24" s="158"/>
      <c r="AP24" s="158"/>
      <c r="AQ24" s="158"/>
      <c r="AR24" s="158"/>
      <c r="AS24" s="158">
        <v>75.78</v>
      </c>
      <c r="AT24" s="158">
        <f t="shared" si="9"/>
        <v>128.5</v>
      </c>
      <c r="AU24" s="163"/>
      <c r="AV24" s="164">
        <v>143.70668103484974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1125.7561599999999</v>
      </c>
      <c r="K25" s="152">
        <f t="shared" si="0"/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978.28925790942117</v>
      </c>
      <c r="T25" s="152">
        <f>I25+Q25-R25</f>
        <v>-206.8737315266759</v>
      </c>
      <c r="U25" s="134"/>
      <c r="V25" s="63"/>
      <c r="W25" s="158" t="str">
        <f>B25</f>
        <v>2041-42</v>
      </c>
      <c r="X25" s="159">
        <f t="shared" si="6"/>
        <v>117.733</v>
      </c>
      <c r="Y25" s="160"/>
      <c r="Z25" s="160"/>
      <c r="AA25" s="160"/>
      <c r="AB25" s="160"/>
      <c r="AC25" s="160"/>
      <c r="AD25" s="160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0"/>
        <v>14.22</v>
      </c>
      <c r="AJ25" s="158">
        <v>30</v>
      </c>
      <c r="AK25" s="158">
        <v>15</v>
      </c>
      <c r="AL25" s="158"/>
      <c r="AM25" s="158">
        <v>43.5</v>
      </c>
      <c r="AN25" s="158">
        <v>9.2200000000000006</v>
      </c>
      <c r="AO25" s="158"/>
      <c r="AP25" s="158"/>
      <c r="AQ25" s="158"/>
      <c r="AR25" s="158"/>
      <c r="AS25" s="158">
        <v>75.78</v>
      </c>
      <c r="AT25" s="158">
        <f t="shared" si="9"/>
        <v>128.5</v>
      </c>
      <c r="AU25" s="163"/>
      <c r="AV25" s="164">
        <v>147.4669020905788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1133.1107300000001</v>
      </c>
      <c r="K26" s="152">
        <f t="shared" si="0"/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1">SUM(M26:P26)</f>
        <v>111.68148430943501</v>
      </c>
      <c r="R26" s="157">
        <f t="shared" ref="R26:R34" si="12">J26</f>
        <v>1133.1107300000001</v>
      </c>
      <c r="S26" s="157">
        <f t="shared" si="3"/>
        <v>981.14990427354087</v>
      </c>
      <c r="T26" s="152">
        <f t="shared" ref="T26:T34" si="13">I26+Q26-R26</f>
        <v>-209.50524569056506</v>
      </c>
      <c r="U26" s="134"/>
      <c r="W26" s="158" t="str">
        <f t="shared" ref="W26:W34" si="14">B26</f>
        <v>2042-43</v>
      </c>
      <c r="X26" s="159">
        <f t="shared" si="6"/>
        <v>117.733</v>
      </c>
      <c r="Y26" s="160"/>
      <c r="Z26" s="160"/>
      <c r="AA26" s="160"/>
      <c r="AB26" s="160"/>
      <c r="AC26" s="160"/>
      <c r="AD26" s="160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0"/>
        <v>14.22</v>
      </c>
      <c r="AJ26" s="158">
        <v>30</v>
      </c>
      <c r="AK26" s="158">
        <v>15</v>
      </c>
      <c r="AL26" s="158"/>
      <c r="AM26" s="158">
        <v>43.5</v>
      </c>
      <c r="AN26" s="158">
        <v>9.2200000000000006</v>
      </c>
      <c r="AO26" s="158"/>
      <c r="AP26" s="158"/>
      <c r="AQ26" s="158"/>
      <c r="AR26" s="158"/>
      <c r="AS26" s="158">
        <v>75.78</v>
      </c>
      <c r="AT26" s="158">
        <f t="shared" si="9"/>
        <v>128.5</v>
      </c>
      <c r="AU26" s="163"/>
      <c r="AV26" s="164">
        <v>151.96082572645926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1140.4231</v>
      </c>
      <c r="K27" s="152">
        <f t="shared" si="0"/>
        <v>-328.4991</v>
      </c>
      <c r="L27" s="153"/>
      <c r="M27" s="171">
        <v>116.36065912139</v>
      </c>
      <c r="N27" s="154"/>
      <c r="O27" s="155"/>
      <c r="P27" s="156"/>
      <c r="Q27" s="150">
        <f t="shared" si="11"/>
        <v>116.36065912139</v>
      </c>
      <c r="R27" s="157">
        <f t="shared" si="12"/>
        <v>1140.4231</v>
      </c>
      <c r="S27" s="157">
        <f t="shared" si="3"/>
        <v>984.45924227621742</v>
      </c>
      <c r="T27" s="152">
        <f t="shared" si="13"/>
        <v>-212.13844087861003</v>
      </c>
      <c r="U27" s="134"/>
      <c r="W27" s="158" t="str">
        <f t="shared" si="14"/>
        <v>2043-44</v>
      </c>
      <c r="X27" s="159">
        <f t="shared" si="6"/>
        <v>117.733</v>
      </c>
      <c r="Y27" s="160"/>
      <c r="Z27" s="160"/>
      <c r="AA27" s="160"/>
      <c r="AB27" s="160"/>
      <c r="AC27" s="160"/>
      <c r="AD27" s="160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0"/>
        <v>14.22</v>
      </c>
      <c r="AJ27" s="158">
        <v>30</v>
      </c>
      <c r="AK27" s="158">
        <v>15</v>
      </c>
      <c r="AL27" s="158"/>
      <c r="AM27" s="158">
        <v>43.5</v>
      </c>
      <c r="AN27" s="158">
        <v>9.2200000000000006</v>
      </c>
      <c r="AO27" s="158"/>
      <c r="AP27" s="158"/>
      <c r="AQ27" s="158"/>
      <c r="AR27" s="158"/>
      <c r="AS27" s="158">
        <v>75.78</v>
      </c>
      <c r="AT27" s="158">
        <f t="shared" si="9"/>
        <v>128.5</v>
      </c>
      <c r="AU27" s="163"/>
      <c r="AV27" s="164">
        <v>155.96385772378258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1146.87691</v>
      </c>
      <c r="K28" s="152">
        <f t="shared" si="0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1"/>
        <v>121.039833933344</v>
      </c>
      <c r="R28" s="157">
        <f t="shared" si="12"/>
        <v>1146.87691</v>
      </c>
      <c r="S28" s="157">
        <f t="shared" si="3"/>
        <v>982.74416425490051</v>
      </c>
      <c r="T28" s="152">
        <f t="shared" si="13"/>
        <v>-213.913076066656</v>
      </c>
      <c r="U28" s="134"/>
      <c r="W28" s="158" t="str">
        <f t="shared" si="14"/>
        <v>2044-45</v>
      </c>
      <c r="X28" s="159">
        <f t="shared" si="6"/>
        <v>117.733</v>
      </c>
      <c r="Y28" s="160"/>
      <c r="Z28" s="160"/>
      <c r="AA28" s="160"/>
      <c r="AB28" s="160"/>
      <c r="AC28" s="160"/>
      <c r="AD28" s="160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0"/>
        <v>14.22</v>
      </c>
      <c r="AJ28" s="158">
        <v>30</v>
      </c>
      <c r="AK28" s="158">
        <v>15</v>
      </c>
      <c r="AL28" s="158"/>
      <c r="AM28" s="158">
        <v>43.5</v>
      </c>
      <c r="AN28" s="158">
        <v>9.2200000000000006</v>
      </c>
      <c r="AO28" s="158"/>
      <c r="AP28" s="158"/>
      <c r="AQ28" s="158"/>
      <c r="AR28" s="158"/>
      <c r="AS28" s="158">
        <v>75.78</v>
      </c>
      <c r="AT28" s="158">
        <f t="shared" si="9"/>
        <v>128.5</v>
      </c>
      <c r="AU28" s="163"/>
      <c r="AV28" s="164">
        <v>164.13274574509944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1155.0855800000002</v>
      </c>
      <c r="K29" s="152">
        <f t="shared" si="0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1"/>
        <v>125.719008745298</v>
      </c>
      <c r="R29" s="157">
        <f t="shared" si="12"/>
        <v>1155.0855800000002</v>
      </c>
      <c r="S29" s="157">
        <f t="shared" si="3"/>
        <v>985.0432358376205</v>
      </c>
      <c r="T29" s="152">
        <f t="shared" si="13"/>
        <v>-217.44257125470222</v>
      </c>
      <c r="U29" s="134"/>
      <c r="W29" s="158" t="str">
        <f t="shared" si="14"/>
        <v>2045-46</v>
      </c>
      <c r="X29" s="159">
        <f t="shared" si="6"/>
        <v>117.733</v>
      </c>
      <c r="Y29" s="160"/>
      <c r="Z29" s="160"/>
      <c r="AA29" s="160"/>
      <c r="AB29" s="160"/>
      <c r="AC29" s="160"/>
      <c r="AD29" s="160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0"/>
        <v>14.22</v>
      </c>
      <c r="AJ29" s="158">
        <v>30</v>
      </c>
      <c r="AK29" s="158">
        <v>15</v>
      </c>
      <c r="AL29" s="158"/>
      <c r="AM29" s="158">
        <v>43.5</v>
      </c>
      <c r="AN29" s="158">
        <v>9.2200000000000006</v>
      </c>
      <c r="AO29" s="158"/>
      <c r="AP29" s="158"/>
      <c r="AQ29" s="158"/>
      <c r="AR29" s="158"/>
      <c r="AS29" s="158">
        <v>75.78</v>
      </c>
      <c r="AT29" s="158">
        <f t="shared" si="9"/>
        <v>128.5</v>
      </c>
      <c r="AU29" s="163"/>
      <c r="AV29" s="164">
        <v>170.04234416237966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1162.3530800000001</v>
      </c>
      <c r="K30" s="152">
        <f t="shared" si="0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1"/>
        <v>130.39818355725299</v>
      </c>
      <c r="R30" s="157">
        <f t="shared" si="12"/>
        <v>1162.3530800000001</v>
      </c>
      <c r="S30" s="157">
        <f t="shared" si="3"/>
        <v>986.0461665607495</v>
      </c>
      <c r="T30" s="152">
        <f t="shared" si="13"/>
        <v>-220.03089644274712</v>
      </c>
      <c r="U30" s="134"/>
      <c r="W30" s="158" t="str">
        <f t="shared" si="14"/>
        <v>2046-47</v>
      </c>
      <c r="X30" s="159">
        <f t="shared" si="6"/>
        <v>117.733</v>
      </c>
      <c r="Y30" s="160"/>
      <c r="Z30" s="160"/>
      <c r="AA30" s="160"/>
      <c r="AB30" s="160"/>
      <c r="AC30" s="160"/>
      <c r="AD30" s="160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0"/>
        <v>14.22</v>
      </c>
      <c r="AJ30" s="158">
        <v>30</v>
      </c>
      <c r="AK30" s="158">
        <v>15</v>
      </c>
      <c r="AL30" s="158"/>
      <c r="AM30" s="158">
        <v>43.5</v>
      </c>
      <c r="AN30" s="158">
        <v>9.2200000000000006</v>
      </c>
      <c r="AO30" s="158"/>
      <c r="AP30" s="158"/>
      <c r="AQ30" s="158"/>
      <c r="AR30" s="158"/>
      <c r="AS30" s="158">
        <v>75.78</v>
      </c>
      <c r="AT30" s="158">
        <f t="shared" si="9"/>
        <v>128.5</v>
      </c>
      <c r="AU30" s="163"/>
      <c r="AV30" s="164">
        <v>176.30691343925056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1169.36942</v>
      </c>
      <c r="K31" s="152">
        <f t="shared" si="0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1"/>
        <v>135.07735836920699</v>
      </c>
      <c r="R31" s="157">
        <f t="shared" si="12"/>
        <v>1169.36942</v>
      </c>
      <c r="S31" s="157">
        <f t="shared" si="3"/>
        <v>988.42269596964161</v>
      </c>
      <c r="T31" s="152">
        <f t="shared" si="13"/>
        <v>-222.36806163079302</v>
      </c>
      <c r="U31" s="134"/>
      <c r="W31" s="158" t="str">
        <f t="shared" si="14"/>
        <v>2047-48</v>
      </c>
      <c r="X31" s="159">
        <f t="shared" si="6"/>
        <v>117.733</v>
      </c>
      <c r="Y31" s="160"/>
      <c r="Z31" s="160"/>
      <c r="AA31" s="160"/>
      <c r="AB31" s="160"/>
      <c r="AC31" s="160"/>
      <c r="AD31" s="160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0"/>
        <v>14.22</v>
      </c>
      <c r="AJ31" s="158">
        <v>30</v>
      </c>
      <c r="AK31" s="158">
        <v>15</v>
      </c>
      <c r="AL31" s="158"/>
      <c r="AM31" s="158">
        <v>43.5</v>
      </c>
      <c r="AN31" s="158">
        <v>9.2200000000000006</v>
      </c>
      <c r="AO31" s="158"/>
      <c r="AP31" s="158"/>
      <c r="AQ31" s="158"/>
      <c r="AR31" s="158"/>
      <c r="AS31" s="158">
        <v>75.78</v>
      </c>
      <c r="AT31" s="158">
        <f t="shared" si="9"/>
        <v>128.5</v>
      </c>
      <c r="AU31" s="163"/>
      <c r="AV31" s="164">
        <v>180.94672403035835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1175.3373799999999</v>
      </c>
      <c r="K32" s="152">
        <f t="shared" si="0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1"/>
        <v>139.75653318116099</v>
      </c>
      <c r="R32" s="157">
        <f t="shared" si="12"/>
        <v>1175.3373799999999</v>
      </c>
      <c r="S32" s="157">
        <f t="shared" si="3"/>
        <v>988.3812183707787</v>
      </c>
      <c r="T32" s="152">
        <f t="shared" si="13"/>
        <v>-223.65684681883897</v>
      </c>
      <c r="U32" s="134"/>
      <c r="W32" s="158" t="str">
        <f t="shared" si="14"/>
        <v>2048-49</v>
      </c>
      <c r="X32" s="159">
        <f t="shared" si="6"/>
        <v>117.733</v>
      </c>
      <c r="Y32" s="160"/>
      <c r="Z32" s="160"/>
      <c r="AA32" s="160"/>
      <c r="AB32" s="160"/>
      <c r="AC32" s="160"/>
      <c r="AD32" s="160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0"/>
        <v>14.22</v>
      </c>
      <c r="AJ32" s="158">
        <v>30</v>
      </c>
      <c r="AK32" s="158">
        <v>15</v>
      </c>
      <c r="AL32" s="158"/>
      <c r="AM32" s="158">
        <v>43.5</v>
      </c>
      <c r="AN32" s="158">
        <v>9.2200000000000006</v>
      </c>
      <c r="AO32" s="158"/>
      <c r="AP32" s="158"/>
      <c r="AQ32" s="158"/>
      <c r="AR32" s="158"/>
      <c r="AS32" s="158">
        <v>75.78</v>
      </c>
      <c r="AT32" s="158">
        <f t="shared" si="9"/>
        <v>128.5</v>
      </c>
      <c r="AU32" s="163"/>
      <c r="AV32" s="164">
        <v>186.95616162922127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1182.8938000000001</v>
      </c>
      <c r="K33" s="152">
        <f t="shared" si="0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1"/>
        <v>144.43570799311601</v>
      </c>
      <c r="R33" s="157">
        <f t="shared" si="12"/>
        <v>1182.8938000000001</v>
      </c>
      <c r="S33" s="157">
        <f t="shared" si="3"/>
        <v>992.11458349625264</v>
      </c>
      <c r="T33" s="152">
        <f t="shared" si="13"/>
        <v>-226.53409200688407</v>
      </c>
      <c r="U33" s="134"/>
      <c r="W33" s="158" t="str">
        <f t="shared" si="14"/>
        <v>2049-50</v>
      </c>
      <c r="X33" s="159">
        <f t="shared" si="6"/>
        <v>117.733</v>
      </c>
      <c r="Y33" s="160"/>
      <c r="Z33" s="160"/>
      <c r="AA33" s="160"/>
      <c r="AB33" s="160"/>
      <c r="AC33" s="160"/>
      <c r="AD33" s="160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0"/>
        <v>14.22</v>
      </c>
      <c r="AJ33" s="158">
        <v>30</v>
      </c>
      <c r="AK33" s="158">
        <v>15</v>
      </c>
      <c r="AL33" s="158"/>
      <c r="AM33" s="158">
        <v>43.5</v>
      </c>
      <c r="AN33" s="158">
        <v>9.2200000000000006</v>
      </c>
      <c r="AO33" s="158"/>
      <c r="AP33" s="158"/>
      <c r="AQ33" s="158"/>
      <c r="AR33" s="158"/>
      <c r="AS33" s="158">
        <v>75.78</v>
      </c>
      <c r="AT33" s="158">
        <f t="shared" si="9"/>
        <v>128.5</v>
      </c>
      <c r="AU33" s="163"/>
      <c r="AV33" s="164">
        <v>190.77921650374742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1189.35995</v>
      </c>
      <c r="K34" s="152">
        <f t="shared" si="0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1"/>
        <v>149.11488280507001</v>
      </c>
      <c r="R34" s="157">
        <f t="shared" si="12"/>
        <v>1189.35995</v>
      </c>
      <c r="S34" s="157">
        <f t="shared" si="3"/>
        <v>994.53136605542625</v>
      </c>
      <c r="T34" s="152">
        <f t="shared" si="13"/>
        <v>-228.32106719493004</v>
      </c>
      <c r="U34" s="134"/>
      <c r="W34" s="158" t="str">
        <f t="shared" si="14"/>
        <v>2050-51</v>
      </c>
      <c r="X34" s="159">
        <f t="shared" si="6"/>
        <v>117.733</v>
      </c>
      <c r="Y34" s="158"/>
      <c r="Z34" s="158"/>
      <c r="AA34" s="160"/>
      <c r="AB34" s="160"/>
      <c r="AC34" s="160"/>
      <c r="AD34" s="160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/>
      <c r="AM34" s="158">
        <v>43.5</v>
      </c>
      <c r="AN34" s="158">
        <v>9.2200000000000006</v>
      </c>
      <c r="AO34" s="158"/>
      <c r="AP34" s="158"/>
      <c r="AQ34" s="158"/>
      <c r="AR34" s="158"/>
      <c r="AS34" s="158">
        <v>75.78</v>
      </c>
      <c r="AT34" s="158">
        <f t="shared" si="9"/>
        <v>128.5</v>
      </c>
      <c r="AU34" s="163"/>
      <c r="AV34" s="164">
        <v>194.82858394457378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&amp;L&amp;Z&amp;F&amp;CDRAFT</oddHeader>
    <oddFooter>&amp;R&amp;A
&amp;D&amp;T
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B36" sqref="B36:B40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140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10" si="3">J8-AV8</f>
        <v>984.49169102317762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29.241000000000042</v>
      </c>
      <c r="Y8" s="161">
        <f>'RNG by Scenario'!O15</f>
        <v>0</v>
      </c>
      <c r="Z8" s="161" t="str">
        <f>'RNG by Scenario'!P15</f>
        <v xml:space="preserve">RmxSmsRNGN1 </v>
      </c>
      <c r="AA8" s="161"/>
      <c r="AB8" s="161"/>
      <c r="AC8" s="161" t="str">
        <f>'RNG by Scenario'!S15</f>
        <v>RmxSmsRNGA2</v>
      </c>
      <c r="AD8" s="161"/>
      <c r="AE8" s="161" t="str">
        <f>'RNG by Scenario'!U15</f>
        <v>RmxAGFRNGA4</v>
      </c>
      <c r="AF8" s="158"/>
      <c r="AG8" s="158"/>
      <c r="AH8" s="158"/>
      <c r="AI8" s="158"/>
      <c r="AJ8" s="158"/>
      <c r="AK8" s="158">
        <v>15</v>
      </c>
      <c r="AL8" s="158">
        <v>20</v>
      </c>
      <c r="AM8" s="158"/>
      <c r="AN8" s="158"/>
      <c r="AO8" s="158"/>
      <c r="AP8" s="158">
        <v>10</v>
      </c>
      <c r="AQ8" s="158"/>
      <c r="AR8" s="158"/>
      <c r="AS8" s="158"/>
      <c r="AT8" s="158">
        <f>SUM(AL8:AS8)</f>
        <v>30</v>
      </c>
      <c r="AU8" s="163">
        <v>6.4267351982068091</v>
      </c>
      <c r="AV8" s="164">
        <v>10.492528976822276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982.85076644874584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29.241000000000042</v>
      </c>
      <c r="Y9" s="161">
        <f>'RNG by Scenario'!O16</f>
        <v>2024</v>
      </c>
      <c r="Z9" s="161">
        <f>'RNG by Scenario'!P16</f>
        <v>2.9178082191780823</v>
      </c>
      <c r="AA9" s="161"/>
      <c r="AB9" s="161"/>
      <c r="AC9" s="161">
        <f>'RNG by Scenario'!S16</f>
        <v>0</v>
      </c>
      <c r="AD9" s="161"/>
      <c r="AE9" s="161">
        <f>'RNG by Scenario'!U16</f>
        <v>21.917808219178081</v>
      </c>
      <c r="AF9" s="158"/>
      <c r="AG9" s="158"/>
      <c r="AH9" s="158"/>
      <c r="AI9" s="158"/>
      <c r="AJ9" s="158"/>
      <c r="AK9" s="158">
        <v>15</v>
      </c>
      <c r="AL9" s="158">
        <v>20</v>
      </c>
      <c r="AM9" s="158"/>
      <c r="AN9" s="158"/>
      <c r="AO9" s="158"/>
      <c r="AP9" s="158">
        <v>10</v>
      </c>
      <c r="AQ9" s="158"/>
      <c r="AR9" s="158"/>
      <c r="AS9" s="158"/>
      <c r="AT9" s="158">
        <f t="shared" ref="AT9:AT34" si="9">SUM(AL9:AS9)</f>
        <v>30</v>
      </c>
      <c r="AU9" s="163">
        <v>15.976579768743099</v>
      </c>
      <c r="AV9" s="164">
        <v>20.834043551254368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464.35899999999998</v>
      </c>
      <c r="E10" s="147">
        <f t="shared" si="7"/>
        <v>68.550999999999988</v>
      </c>
      <c r="F10" s="147">
        <v>447.05700000000002</v>
      </c>
      <c r="G10" s="148">
        <v>2.5</v>
      </c>
      <c r="H10" s="149">
        <v>85</v>
      </c>
      <c r="I10" s="150">
        <f t="shared" si="8"/>
        <v>998.91599999999994</v>
      </c>
      <c r="J10" s="151">
        <v>1011.47689</v>
      </c>
      <c r="K10" s="152">
        <f t="shared" si="0"/>
        <v>-12.560890000000086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978.39019696723528</v>
      </c>
      <c r="T10" s="152">
        <f t="shared" si="4"/>
        <v>14.568178832315994</v>
      </c>
      <c r="U10" s="134"/>
      <c r="W10" s="158" t="str">
        <f t="shared" si="5"/>
        <v>2026-27</v>
      </c>
      <c r="X10" s="189">
        <f t="shared" si="6"/>
        <v>29.241000000000042</v>
      </c>
      <c r="Y10" s="161">
        <f>'RNG by Scenario'!O17</f>
        <v>2025</v>
      </c>
      <c r="Z10" s="161">
        <f>'RNG by Scenario'!P17</f>
        <v>3.404109589041096</v>
      </c>
      <c r="AA10" s="161"/>
      <c r="AB10" s="161"/>
      <c r="AC10" s="161">
        <f>'RNG by Scenario'!S17</f>
        <v>2.7397260273972601</v>
      </c>
      <c r="AD10" s="161"/>
      <c r="AE10" s="161">
        <f>'RNG by Scenario'!U17</f>
        <v>21.917808219178081</v>
      </c>
      <c r="AF10" s="158"/>
      <c r="AG10" s="158"/>
      <c r="AH10" s="158"/>
      <c r="AI10" s="158"/>
      <c r="AJ10" s="158"/>
      <c r="AK10" s="158">
        <v>15</v>
      </c>
      <c r="AL10" s="158">
        <v>20</v>
      </c>
      <c r="AM10" s="158"/>
      <c r="AN10" s="158"/>
      <c r="AO10" s="158"/>
      <c r="AP10" s="158">
        <v>10</v>
      </c>
      <c r="AQ10" s="158"/>
      <c r="AR10" s="158"/>
      <c r="AS10" s="158"/>
      <c r="AT10" s="158">
        <f t="shared" si="9"/>
        <v>30</v>
      </c>
      <c r="AU10" s="163">
        <v>28.913134653205688</v>
      </c>
      <c r="AV10" s="164">
        <v>33.0866930327647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464.35899999999998</v>
      </c>
      <c r="E11" s="147">
        <f t="shared" si="7"/>
        <v>68.550999999999988</v>
      </c>
      <c r="F11" s="147">
        <v>447.05700000000002</v>
      </c>
      <c r="G11" s="148">
        <v>2.5</v>
      </c>
      <c r="H11" s="149">
        <v>85</v>
      </c>
      <c r="I11" s="150">
        <f t="shared" si="8"/>
        <v>998.91599999999994</v>
      </c>
      <c r="J11" s="151">
        <v>1019.3393100000002</v>
      </c>
      <c r="K11" s="152">
        <f t="shared" si="0"/>
        <v>-20.423310000000242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>J11-AV11-AU11</f>
        <v>929.21869327401214</v>
      </c>
      <c r="T11" s="152">
        <f t="shared" si="4"/>
        <v>12.866315157163513</v>
      </c>
      <c r="U11" s="134"/>
      <c r="W11" s="158" t="str">
        <f t="shared" si="5"/>
        <v>2027-28</v>
      </c>
      <c r="X11" s="189">
        <f t="shared" si="6"/>
        <v>29.241000000000042</v>
      </c>
      <c r="Y11" s="161">
        <f>'RNG by Scenario'!O18</f>
        <v>2026</v>
      </c>
      <c r="Z11" s="161">
        <f>'RNG by Scenario'!P18</f>
        <v>3.8356164383561646</v>
      </c>
      <c r="AA11" s="161"/>
      <c r="AB11" s="161"/>
      <c r="AC11" s="161">
        <f>'RNG by Scenario'!S18</f>
        <v>2.7397260273972601</v>
      </c>
      <c r="AD11" s="161"/>
      <c r="AE11" s="161">
        <f>'RNG by Scenario'!U18</f>
        <v>21.917808219178081</v>
      </c>
      <c r="AF11" s="158"/>
      <c r="AG11" s="158"/>
      <c r="AH11" s="158"/>
      <c r="AI11" s="158"/>
      <c r="AJ11" s="158"/>
      <c r="AK11" s="158">
        <v>15</v>
      </c>
      <c r="AL11" s="158">
        <v>20</v>
      </c>
      <c r="AM11" s="158"/>
      <c r="AN11" s="158"/>
      <c r="AO11" s="158"/>
      <c r="AP11" s="158">
        <v>10</v>
      </c>
      <c r="AQ11" s="158"/>
      <c r="AR11" s="158"/>
      <c r="AS11" s="158"/>
      <c r="AT11" s="158">
        <f t="shared" si="9"/>
        <v>30</v>
      </c>
      <c r="AU11" s="163">
        <v>46.178192919735409</v>
      </c>
      <c r="AV11" s="164">
        <v>43.942423806252599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ref="S12:S34" si="10">J12-AV12-AU12</f>
        <v>903.43194656264336</v>
      </c>
      <c r="T12" s="152">
        <f t="shared" si="4"/>
        <v>-89.704007056542309</v>
      </c>
      <c r="U12" s="134"/>
      <c r="W12" s="158" t="str">
        <f t="shared" si="5"/>
        <v>2028-29</v>
      </c>
      <c r="X12" s="189">
        <f t="shared" si="6"/>
        <v>64.081000000000017</v>
      </c>
      <c r="Y12" s="161">
        <f>'RNG by Scenario'!O19</f>
        <v>2027</v>
      </c>
      <c r="Z12" s="161">
        <f>'RNG by Scenario'!P19</f>
        <v>4.10958904109589</v>
      </c>
      <c r="AA12" s="161"/>
      <c r="AB12" s="161"/>
      <c r="AC12" s="161">
        <f>'RNG by Scenario'!S19</f>
        <v>2.7397260273972601</v>
      </c>
      <c r="AD12" s="161"/>
      <c r="AE12" s="161">
        <f>'RNG by Scenario'!U19</f>
        <v>21.917808219178081</v>
      </c>
      <c r="AF12" s="158">
        <v>4.74</v>
      </c>
      <c r="AG12" s="158"/>
      <c r="AH12" s="158"/>
      <c r="AI12" s="158">
        <f>SUM(AF12:AH12)</f>
        <v>4.74</v>
      </c>
      <c r="AJ12" s="158">
        <v>30</v>
      </c>
      <c r="AK12" s="158">
        <v>15</v>
      </c>
      <c r="AL12" s="158">
        <v>20</v>
      </c>
      <c r="AM12" s="158">
        <v>59</v>
      </c>
      <c r="AN12" s="158"/>
      <c r="AO12" s="158"/>
      <c r="AP12" s="158">
        <v>10</v>
      </c>
      <c r="AQ12" s="158">
        <v>8</v>
      </c>
      <c r="AR12" s="158"/>
      <c r="AS12" s="158"/>
      <c r="AT12" s="158">
        <f t="shared" si="9"/>
        <v>97</v>
      </c>
      <c r="AU12" s="163">
        <v>68.358479435465725</v>
      </c>
      <c r="AV12" s="164">
        <v>54.694494001891016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10"/>
        <v>872.38774385633064</v>
      </c>
      <c r="T13" s="152">
        <f t="shared" si="4"/>
        <v>-91.83812272397472</v>
      </c>
      <c r="U13" s="134"/>
      <c r="W13" s="158" t="str">
        <f t="shared" si="5"/>
        <v>2029-30</v>
      </c>
      <c r="X13" s="189">
        <f t="shared" si="6"/>
        <v>64.081000000000017</v>
      </c>
      <c r="Y13" s="161">
        <f>'RNG by Scenario'!O20</f>
        <v>2028</v>
      </c>
      <c r="Z13" s="161">
        <f>'RNG by Scenario'!P20</f>
        <v>4.3835616438356162</v>
      </c>
      <c r="AA13" s="161"/>
      <c r="AB13" s="161"/>
      <c r="AC13" s="161">
        <f>'RNG by Scenario'!S20</f>
        <v>2.7397260273972601</v>
      </c>
      <c r="AD13" s="161"/>
      <c r="AE13" s="161">
        <f>'RNG by Scenario'!U20</f>
        <v>21.917808219178081</v>
      </c>
      <c r="AF13" s="158">
        <v>4.74</v>
      </c>
      <c r="AG13" s="158"/>
      <c r="AH13" s="158"/>
      <c r="AI13" s="158">
        <f t="shared" ref="AI13:AI34" si="11">SUM(AF13:AH13)</f>
        <v>4.74</v>
      </c>
      <c r="AJ13" s="158">
        <v>30</v>
      </c>
      <c r="AK13" s="158">
        <v>15</v>
      </c>
      <c r="AL13" s="158">
        <v>20</v>
      </c>
      <c r="AM13" s="158">
        <v>59</v>
      </c>
      <c r="AN13" s="158"/>
      <c r="AO13" s="158"/>
      <c r="AP13" s="158">
        <v>10</v>
      </c>
      <c r="AQ13" s="158">
        <v>8</v>
      </c>
      <c r="AR13" s="158"/>
      <c r="AS13" s="158"/>
      <c r="AT13" s="158">
        <f t="shared" si="9"/>
        <v>97</v>
      </c>
      <c r="AU13" s="163">
        <v>94.231704900470092</v>
      </c>
      <c r="AV13" s="164">
        <v>68.648601243199153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353.3</v>
      </c>
      <c r="E14" s="147">
        <f t="shared" si="7"/>
        <v>179.60999999999996</v>
      </c>
      <c r="F14" s="147">
        <v>447.05700000000002</v>
      </c>
      <c r="G14" s="148">
        <v>2.5</v>
      </c>
      <c r="H14" s="149">
        <v>85</v>
      </c>
      <c r="I14" s="150">
        <f t="shared" si="8"/>
        <v>887.85699999999997</v>
      </c>
      <c r="J14" s="151">
        <v>1043.3949500000001</v>
      </c>
      <c r="K14" s="152">
        <f t="shared" si="0"/>
        <v>-155.53795000000014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10"/>
        <v>839.67407166024577</v>
      </c>
      <c r="T14" s="152">
        <f t="shared" si="4"/>
        <v>-102.33258759062392</v>
      </c>
      <c r="U14" s="134"/>
      <c r="W14" s="158" t="str">
        <f t="shared" si="5"/>
        <v>2030-31</v>
      </c>
      <c r="X14" s="189">
        <f t="shared" si="6"/>
        <v>73.300000000000011</v>
      </c>
      <c r="Y14" s="161">
        <f>'RNG by Scenario'!O21</f>
        <v>2029</v>
      </c>
      <c r="Z14" s="161">
        <f>'RNG by Scenario'!P21</f>
        <v>4.3835616438356162</v>
      </c>
      <c r="AA14" s="161"/>
      <c r="AB14" s="161"/>
      <c r="AC14" s="161">
        <f>'RNG by Scenario'!S21</f>
        <v>2.7397260273972601</v>
      </c>
      <c r="AD14" s="161"/>
      <c r="AE14" s="161">
        <f>'RNG by Scenario'!U21</f>
        <v>21.917808219178081</v>
      </c>
      <c r="AF14" s="158">
        <v>4.74</v>
      </c>
      <c r="AG14" s="158">
        <v>4.74</v>
      </c>
      <c r="AH14" s="158"/>
      <c r="AI14" s="158">
        <f t="shared" si="11"/>
        <v>9.48</v>
      </c>
      <c r="AJ14" s="158">
        <v>30</v>
      </c>
      <c r="AK14" s="158">
        <v>15</v>
      </c>
      <c r="AL14" s="158">
        <v>20</v>
      </c>
      <c r="AM14" s="158">
        <v>59</v>
      </c>
      <c r="AN14" s="158"/>
      <c r="AO14" s="158"/>
      <c r="AP14" s="158">
        <v>10</v>
      </c>
      <c r="AQ14" s="158">
        <v>8</v>
      </c>
      <c r="AR14" s="158"/>
      <c r="AS14" s="158"/>
      <c r="AT14" s="158">
        <f t="shared" si="9"/>
        <v>97</v>
      </c>
      <c r="AU14" s="163">
        <v>125.29027642410212</v>
      </c>
      <c r="AV14" s="164">
        <v>78.430601915652261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353.3</v>
      </c>
      <c r="E15" s="147">
        <f t="shared" si="7"/>
        <v>179.60999999999996</v>
      </c>
      <c r="F15" s="147">
        <v>447.05700000000002</v>
      </c>
      <c r="G15" s="148">
        <v>2.5</v>
      </c>
      <c r="H15" s="149">
        <v>85</v>
      </c>
      <c r="I15" s="150">
        <f t="shared" si="8"/>
        <v>887.85699999999997</v>
      </c>
      <c r="J15" s="151">
        <v>1051.55927</v>
      </c>
      <c r="K15" s="152">
        <f t="shared" si="0"/>
        <v>-163.70227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10"/>
        <v>801.58762090869163</v>
      </c>
      <c r="T15" s="152">
        <f t="shared" si="4"/>
        <v>-103.40079412930618</v>
      </c>
      <c r="U15" s="134"/>
      <c r="W15" s="158" t="str">
        <f t="shared" si="5"/>
        <v>2031-32</v>
      </c>
      <c r="X15" s="189">
        <f t="shared" si="6"/>
        <v>73.300000000000011</v>
      </c>
      <c r="Y15" s="161">
        <f>'RNG by Scenario'!O22</f>
        <v>2030</v>
      </c>
      <c r="Z15" s="161">
        <f>'RNG by Scenario'!P22</f>
        <v>4.3835616438356162</v>
      </c>
      <c r="AA15" s="161"/>
      <c r="AB15" s="161"/>
      <c r="AC15" s="161">
        <f>'RNG by Scenario'!S22</f>
        <v>2.7397260273972601</v>
      </c>
      <c r="AD15" s="161"/>
      <c r="AE15" s="161">
        <f>'RNG by Scenario'!U22</f>
        <v>21.917808219178081</v>
      </c>
      <c r="AF15" s="158">
        <v>4.74</v>
      </c>
      <c r="AG15" s="158">
        <v>4.74</v>
      </c>
      <c r="AH15" s="158"/>
      <c r="AI15" s="158">
        <f t="shared" si="11"/>
        <v>9.48</v>
      </c>
      <c r="AJ15" s="158">
        <v>30</v>
      </c>
      <c r="AK15" s="158">
        <v>15</v>
      </c>
      <c r="AL15" s="158">
        <v>20</v>
      </c>
      <c r="AM15" s="158">
        <v>59</v>
      </c>
      <c r="AN15" s="158"/>
      <c r="AO15" s="158"/>
      <c r="AP15" s="158">
        <v>10</v>
      </c>
      <c r="AQ15" s="158">
        <v>8</v>
      </c>
      <c r="AR15" s="158"/>
      <c r="AS15" s="158"/>
      <c r="AT15" s="158">
        <f t="shared" si="9"/>
        <v>97</v>
      </c>
      <c r="AU15" s="163">
        <v>161.66624905509278</v>
      </c>
      <c r="AV15" s="164">
        <v>88.305400036215559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</v>
      </c>
      <c r="E16" s="147">
        <f t="shared" si="7"/>
        <v>179.60999999999996</v>
      </c>
      <c r="F16" s="147">
        <v>447.05700000000002</v>
      </c>
      <c r="G16" s="148">
        <v>2.5</v>
      </c>
      <c r="H16" s="149">
        <v>85</v>
      </c>
      <c r="I16" s="150">
        <f t="shared" si="8"/>
        <v>887.85699999999997</v>
      </c>
      <c r="J16" s="151">
        <v>1058.63858</v>
      </c>
      <c r="K16" s="152">
        <f t="shared" si="0"/>
        <v>-170.78158000000008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10"/>
        <v>754.02502335251756</v>
      </c>
      <c r="T16" s="152">
        <f t="shared" si="4"/>
        <v>-106.08373870075263</v>
      </c>
      <c r="U16" s="134"/>
      <c r="W16" s="158" t="str">
        <f t="shared" si="5"/>
        <v>2032-33</v>
      </c>
      <c r="X16" s="189">
        <f t="shared" si="6"/>
        <v>73.300000000000011</v>
      </c>
      <c r="Y16" s="161">
        <f>'RNG by Scenario'!O23</f>
        <v>2031</v>
      </c>
      <c r="Z16" s="161">
        <f>'RNG by Scenario'!P23</f>
        <v>4.3835616438356162</v>
      </c>
      <c r="AA16" s="161"/>
      <c r="AB16" s="161"/>
      <c r="AC16" s="161">
        <f>'RNG by Scenario'!S23</f>
        <v>2.7397260273972601</v>
      </c>
      <c r="AD16" s="161"/>
      <c r="AE16" s="161">
        <f>'RNG by Scenario'!U23</f>
        <v>21.917808219178081</v>
      </c>
      <c r="AF16" s="158">
        <v>4.74</v>
      </c>
      <c r="AG16" s="158">
        <v>4.74</v>
      </c>
      <c r="AH16" s="158">
        <v>4.74</v>
      </c>
      <c r="AI16" s="158">
        <f t="shared" si="11"/>
        <v>14.22</v>
      </c>
      <c r="AJ16" s="158">
        <v>30</v>
      </c>
      <c r="AK16" s="158">
        <v>15</v>
      </c>
      <c r="AL16" s="158">
        <v>20</v>
      </c>
      <c r="AM16" s="158">
        <v>59</v>
      </c>
      <c r="AN16" s="158"/>
      <c r="AO16" s="158"/>
      <c r="AP16" s="158">
        <v>10</v>
      </c>
      <c r="AQ16" s="158">
        <v>8</v>
      </c>
      <c r="AR16" s="158"/>
      <c r="AS16" s="158"/>
      <c r="AT16" s="158">
        <f t="shared" si="9"/>
        <v>97</v>
      </c>
      <c r="AU16" s="163">
        <v>200.41031005396735</v>
      </c>
      <c r="AV16" s="164">
        <v>104.20324659351512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353.3</v>
      </c>
      <c r="E17" s="147">
        <f t="shared" si="7"/>
        <v>179.60999999999996</v>
      </c>
      <c r="F17" s="147">
        <v>447.05700000000002</v>
      </c>
      <c r="G17" s="148">
        <v>2.5</v>
      </c>
      <c r="H17" s="149">
        <v>85</v>
      </c>
      <c r="I17" s="150">
        <f t="shared" si="8"/>
        <v>887.85699999999997</v>
      </c>
      <c r="J17" s="151">
        <v>1067.06105</v>
      </c>
      <c r="K17" s="152">
        <f t="shared" si="0"/>
        <v>-179.20405000000005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10"/>
        <v>711.23915058531838</v>
      </c>
      <c r="T17" s="152">
        <f t="shared" si="4"/>
        <v>-109.93395396283825</v>
      </c>
      <c r="U17" s="134"/>
      <c r="W17" s="158" t="str">
        <f t="shared" si="5"/>
        <v>2033-34</v>
      </c>
      <c r="X17" s="189">
        <f t="shared" si="6"/>
        <v>73.300000000000011</v>
      </c>
      <c r="Y17" s="161">
        <f>'RNG by Scenario'!O24</f>
        <v>2032</v>
      </c>
      <c r="Z17" s="161">
        <f>'RNG by Scenario'!P24</f>
        <v>4.3835616438356162</v>
      </c>
      <c r="AA17" s="161"/>
      <c r="AB17" s="161"/>
      <c r="AC17" s="161">
        <f>'RNG by Scenario'!S24</f>
        <v>2.7397260273972601</v>
      </c>
      <c r="AD17" s="161"/>
      <c r="AE17" s="161">
        <f>'RNG by Scenario'!U24</f>
        <v>21.917808219178081</v>
      </c>
      <c r="AF17" s="158">
        <v>4.74</v>
      </c>
      <c r="AG17" s="158">
        <v>4.74</v>
      </c>
      <c r="AH17" s="158">
        <v>4.74</v>
      </c>
      <c r="AI17" s="158">
        <f t="shared" si="11"/>
        <v>14.22</v>
      </c>
      <c r="AJ17" s="158">
        <v>30</v>
      </c>
      <c r="AK17" s="158">
        <v>15</v>
      </c>
      <c r="AL17" s="158">
        <v>20</v>
      </c>
      <c r="AM17" s="158">
        <v>59</v>
      </c>
      <c r="AN17" s="158"/>
      <c r="AO17" s="158"/>
      <c r="AP17" s="158">
        <v>10</v>
      </c>
      <c r="AQ17" s="158">
        <v>8</v>
      </c>
      <c r="AR17" s="158"/>
      <c r="AS17" s="190"/>
      <c r="AT17" s="158">
        <f t="shared" si="9"/>
        <v>97</v>
      </c>
      <c r="AU17" s="163">
        <v>241.39950956903343</v>
      </c>
      <c r="AV17" s="164">
        <v>114.42238984564828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0</v>
      </c>
      <c r="E18" s="147">
        <f t="shared" si="7"/>
        <v>532.91</v>
      </c>
      <c r="F18" s="147">
        <v>447.05700000000002</v>
      </c>
      <c r="G18" s="148">
        <v>2.5</v>
      </c>
      <c r="H18" s="149">
        <v>85</v>
      </c>
      <c r="I18" s="150">
        <f t="shared" si="8"/>
        <v>534.55700000000002</v>
      </c>
      <c r="J18" s="151">
        <v>1074.4459299999999</v>
      </c>
      <c r="K18" s="152">
        <f t="shared" si="0"/>
        <v>-539.88892999999985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10"/>
        <v>675.74721065419294</v>
      </c>
      <c r="T18" s="152">
        <f t="shared" si="4"/>
        <v>-465.92786650215658</v>
      </c>
      <c r="U18" s="134"/>
      <c r="W18" s="158" t="str">
        <f t="shared" si="5"/>
        <v>2034-35</v>
      </c>
      <c r="X18" s="189">
        <f t="shared" si="6"/>
        <v>197.60000000000002</v>
      </c>
      <c r="Y18" s="161">
        <f>'RNG by Scenario'!O25</f>
        <v>2033</v>
      </c>
      <c r="Z18" s="161">
        <f>'RNG by Scenario'!P25</f>
        <v>4.3835616438356162</v>
      </c>
      <c r="AA18" s="161"/>
      <c r="AB18" s="161"/>
      <c r="AC18" s="161">
        <f>'RNG by Scenario'!S25</f>
        <v>2.7397260273972601</v>
      </c>
      <c r="AD18" s="161"/>
      <c r="AE18" s="161">
        <f>'RNG by Scenario'!U25</f>
        <v>21.917808219178081</v>
      </c>
      <c r="AF18" s="158">
        <v>4.74</v>
      </c>
      <c r="AG18" s="158">
        <v>4.74</v>
      </c>
      <c r="AH18" s="158">
        <v>4.74</v>
      </c>
      <c r="AI18" s="158">
        <f t="shared" si="11"/>
        <v>14.22</v>
      </c>
      <c r="AJ18" s="158">
        <v>30</v>
      </c>
      <c r="AK18" s="158">
        <v>15</v>
      </c>
      <c r="AL18" s="158">
        <v>20</v>
      </c>
      <c r="AM18" s="158">
        <v>59</v>
      </c>
      <c r="AN18" s="158"/>
      <c r="AO18" s="158">
        <v>144</v>
      </c>
      <c r="AP18" s="158">
        <v>10</v>
      </c>
      <c r="AQ18" s="158">
        <v>8</v>
      </c>
      <c r="AR18" s="158">
        <v>9</v>
      </c>
      <c r="AS18" s="158">
        <v>76</v>
      </c>
      <c r="AT18" s="158">
        <f t="shared" si="9"/>
        <v>326</v>
      </c>
      <c r="AU18" s="163">
        <v>284.46617047764443</v>
      </c>
      <c r="AV18" s="164">
        <v>114.23254886816251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0</v>
      </c>
      <c r="E19" s="147">
        <f t="shared" si="7"/>
        <v>532.91</v>
      </c>
      <c r="F19" s="147">
        <v>447.05700000000002</v>
      </c>
      <c r="G19" s="148">
        <v>2.5</v>
      </c>
      <c r="H19" s="149">
        <v>85</v>
      </c>
      <c r="I19" s="150">
        <f t="shared" si="8"/>
        <v>534.55700000000002</v>
      </c>
      <c r="J19" s="151">
        <v>1081.79108</v>
      </c>
      <c r="K19" s="152">
        <f t="shared" si="0"/>
        <v>-547.23407999999995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10"/>
        <v>640.14303503765495</v>
      </c>
      <c r="T19" s="152">
        <f t="shared" si="4"/>
        <v>-468.49618863831711</v>
      </c>
      <c r="U19" s="134"/>
      <c r="W19" s="158" t="str">
        <f t="shared" si="5"/>
        <v>2035-36</v>
      </c>
      <c r="X19" s="189">
        <f t="shared" si="6"/>
        <v>197.60000000000002</v>
      </c>
      <c r="Y19" s="161">
        <f>'RNG by Scenario'!O26</f>
        <v>2034</v>
      </c>
      <c r="Z19" s="161">
        <f>'RNG by Scenario'!P26</f>
        <v>4.3835616438356162</v>
      </c>
      <c r="AA19" s="161"/>
      <c r="AB19" s="161"/>
      <c r="AC19" s="161">
        <f>'RNG by Scenario'!S26</f>
        <v>2.7397260273972601</v>
      </c>
      <c r="AD19" s="161"/>
      <c r="AE19" s="161">
        <f>'RNG by Scenario'!U26</f>
        <v>21.917808219178081</v>
      </c>
      <c r="AF19" s="158">
        <v>4.74</v>
      </c>
      <c r="AG19" s="158">
        <v>4.74</v>
      </c>
      <c r="AH19" s="158">
        <v>4.74</v>
      </c>
      <c r="AI19" s="158">
        <f t="shared" si="11"/>
        <v>14.22</v>
      </c>
      <c r="AJ19" s="158">
        <v>30</v>
      </c>
      <c r="AK19" s="158">
        <v>15</v>
      </c>
      <c r="AL19" s="158">
        <v>20</v>
      </c>
      <c r="AM19" s="158">
        <v>59</v>
      </c>
      <c r="AN19" s="158"/>
      <c r="AO19" s="158">
        <v>144</v>
      </c>
      <c r="AP19" s="158">
        <v>10</v>
      </c>
      <c r="AQ19" s="158">
        <v>8</v>
      </c>
      <c r="AR19" s="158">
        <v>9</v>
      </c>
      <c r="AS19" s="158">
        <v>76</v>
      </c>
      <c r="AT19" s="158">
        <f t="shared" si="9"/>
        <v>326</v>
      </c>
      <c r="AU19" s="163">
        <v>327.85573371924403</v>
      </c>
      <c r="AV19" s="164">
        <v>113.79231124310091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0</v>
      </c>
      <c r="E20" s="147">
        <f t="shared" si="7"/>
        <v>532.91</v>
      </c>
      <c r="F20" s="147">
        <v>447.05700000000002</v>
      </c>
      <c r="G20" s="148">
        <v>2.5</v>
      </c>
      <c r="H20" s="149">
        <v>85</v>
      </c>
      <c r="I20" s="150">
        <f t="shared" si="8"/>
        <v>534.55700000000002</v>
      </c>
      <c r="J20" s="151">
        <v>1088.3149900000001</v>
      </c>
      <c r="K20" s="152">
        <f t="shared" si="0"/>
        <v>-553.75799000000006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10"/>
        <v>603.40392832059354</v>
      </c>
      <c r="T20" s="152">
        <f t="shared" si="4"/>
        <v>-470.32183687059637</v>
      </c>
      <c r="U20" s="134"/>
      <c r="W20" s="158" t="str">
        <f t="shared" si="5"/>
        <v>2036-37</v>
      </c>
      <c r="X20" s="189">
        <f t="shared" si="6"/>
        <v>197.60000000000002</v>
      </c>
      <c r="Y20" s="161">
        <f>'RNG by Scenario'!O27</f>
        <v>2035</v>
      </c>
      <c r="Z20" s="161">
        <f>'RNG by Scenario'!P27</f>
        <v>4.3835616438356162</v>
      </c>
      <c r="AA20" s="161"/>
      <c r="AB20" s="161"/>
      <c r="AC20" s="161">
        <f>'RNG by Scenario'!S27</f>
        <v>2.7397260273972601</v>
      </c>
      <c r="AD20" s="161"/>
      <c r="AE20" s="161">
        <f>'RNG by Scenario'!U27</f>
        <v>21.917808219178081</v>
      </c>
      <c r="AF20" s="158">
        <v>4.74</v>
      </c>
      <c r="AG20" s="158">
        <v>4.74</v>
      </c>
      <c r="AH20" s="158">
        <v>4.74</v>
      </c>
      <c r="AI20" s="158">
        <f t="shared" si="11"/>
        <v>14.22</v>
      </c>
      <c r="AJ20" s="158">
        <v>30</v>
      </c>
      <c r="AK20" s="158">
        <v>15</v>
      </c>
      <c r="AL20" s="158">
        <v>20</v>
      </c>
      <c r="AM20" s="158">
        <v>59</v>
      </c>
      <c r="AN20" s="158"/>
      <c r="AO20" s="158">
        <v>144</v>
      </c>
      <c r="AP20" s="158">
        <v>10</v>
      </c>
      <c r="AQ20" s="158">
        <v>8</v>
      </c>
      <c r="AR20" s="158">
        <v>9</v>
      </c>
      <c r="AS20" s="158">
        <v>76</v>
      </c>
      <c r="AT20" s="158">
        <f t="shared" si="9"/>
        <v>326</v>
      </c>
      <c r="AU20" s="163">
        <v>371.80475419253037</v>
      </c>
      <c r="AV20" s="164">
        <v>113.10630748687616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0</v>
      </c>
      <c r="E21" s="147">
        <f t="shared" si="7"/>
        <v>532.91</v>
      </c>
      <c r="F21" s="147">
        <v>447.05700000000002</v>
      </c>
      <c r="G21" s="148">
        <v>2.5</v>
      </c>
      <c r="H21" s="149">
        <v>85</v>
      </c>
      <c r="I21" s="150">
        <f t="shared" si="8"/>
        <v>534.55700000000002</v>
      </c>
      <c r="J21" s="151">
        <v>1096.5153700000001</v>
      </c>
      <c r="K21" s="152">
        <f t="shared" si="0"/>
        <v>-561.95837000000006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10"/>
        <v>570.135963593778</v>
      </c>
      <c r="T21" s="152">
        <f t="shared" si="4"/>
        <v>-473.77618883356286</v>
      </c>
      <c r="U21" s="134"/>
      <c r="W21" s="158" t="str">
        <f t="shared" si="5"/>
        <v>2037-38</v>
      </c>
      <c r="X21" s="189">
        <f t="shared" si="6"/>
        <v>197.60000000000002</v>
      </c>
      <c r="Y21" s="161">
        <f>'RNG by Scenario'!O28</f>
        <v>2036</v>
      </c>
      <c r="Z21" s="161">
        <f>'RNG by Scenario'!P28</f>
        <v>4.1643835616438354</v>
      </c>
      <c r="AA21" s="161"/>
      <c r="AB21" s="161"/>
      <c r="AC21" s="161">
        <f>'RNG by Scenario'!S28</f>
        <v>2.7397260273972601</v>
      </c>
      <c r="AD21" s="161"/>
      <c r="AE21" s="161">
        <f>'RNG by Scenario'!U28</f>
        <v>21.917808219178081</v>
      </c>
      <c r="AF21" s="158">
        <v>4.74</v>
      </c>
      <c r="AG21" s="158">
        <v>4.74</v>
      </c>
      <c r="AH21" s="158">
        <v>4.74</v>
      </c>
      <c r="AI21" s="158">
        <f t="shared" si="11"/>
        <v>14.22</v>
      </c>
      <c r="AJ21" s="158">
        <v>30</v>
      </c>
      <c r="AK21" s="158">
        <v>15</v>
      </c>
      <c r="AL21" s="158">
        <v>20</v>
      </c>
      <c r="AM21" s="158">
        <v>59</v>
      </c>
      <c r="AN21" s="158"/>
      <c r="AO21" s="158">
        <v>144</v>
      </c>
      <c r="AP21" s="158">
        <v>10</v>
      </c>
      <c r="AQ21" s="158">
        <v>8</v>
      </c>
      <c r="AR21" s="158">
        <v>9</v>
      </c>
      <c r="AS21" s="158">
        <v>76</v>
      </c>
      <c r="AT21" s="158">
        <f t="shared" si="9"/>
        <v>326</v>
      </c>
      <c r="AU21" s="163">
        <v>413.11410110888619</v>
      </c>
      <c r="AV21" s="164">
        <v>113.26530529733591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0</v>
      </c>
      <c r="E22" s="147">
        <f t="shared" si="7"/>
        <v>532.91</v>
      </c>
      <c r="F22" s="147">
        <v>447.05700000000002</v>
      </c>
      <c r="G22" s="148">
        <v>2.5</v>
      </c>
      <c r="H22" s="149">
        <v>85</v>
      </c>
      <c r="I22" s="150">
        <f t="shared" si="8"/>
        <v>534.55700000000002</v>
      </c>
      <c r="J22" s="151">
        <v>1104.03051</v>
      </c>
      <c r="K22" s="152">
        <f t="shared" si="0"/>
        <v>-569.47351000000003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10"/>
        <v>534.10441770018281</v>
      </c>
      <c r="T22" s="152">
        <f t="shared" si="4"/>
        <v>-476.54371208172142</v>
      </c>
      <c r="U22" s="134"/>
      <c r="W22" s="158" t="str">
        <f t="shared" si="5"/>
        <v>2038-39</v>
      </c>
      <c r="X22" s="189">
        <f t="shared" si="6"/>
        <v>265.60000000000002</v>
      </c>
      <c r="Y22" s="161">
        <f>'RNG by Scenario'!P29</f>
        <v>3.945205479452055</v>
      </c>
      <c r="Z22" s="161">
        <f>'RNG by Scenario'!Q29</f>
        <v>3.2657534246575342</v>
      </c>
      <c r="AA22" s="161"/>
      <c r="AB22" s="161"/>
      <c r="AC22" s="161">
        <f>'RNG by Scenario'!T29</f>
        <v>3.5616438356164384</v>
      </c>
      <c r="AD22" s="161"/>
      <c r="AE22" s="161">
        <f>'RNG by Scenario'!V30</f>
        <v>1.6438356164383561</v>
      </c>
      <c r="AF22" s="158">
        <v>4.74</v>
      </c>
      <c r="AG22" s="158">
        <v>4.74</v>
      </c>
      <c r="AH22" s="158">
        <v>4.74</v>
      </c>
      <c r="AI22" s="158">
        <f t="shared" si="11"/>
        <v>14.22</v>
      </c>
      <c r="AJ22" s="158">
        <v>30</v>
      </c>
      <c r="AK22" s="158">
        <v>15</v>
      </c>
      <c r="AL22" s="158">
        <v>20</v>
      </c>
      <c r="AM22" s="158">
        <v>59</v>
      </c>
      <c r="AN22" s="158"/>
      <c r="AO22" s="158">
        <v>124</v>
      </c>
      <c r="AP22" s="158">
        <v>10</v>
      </c>
      <c r="AQ22" s="158">
        <v>8</v>
      </c>
      <c r="AR22" s="158">
        <v>9</v>
      </c>
      <c r="AS22" s="158">
        <v>28</v>
      </c>
      <c r="AT22" s="158">
        <f t="shared" si="9"/>
        <v>258</v>
      </c>
      <c r="AU22" s="163">
        <v>456.23925368824575</v>
      </c>
      <c r="AV22" s="164">
        <v>113.68683861157147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0</v>
      </c>
      <c r="E23" s="147">
        <f t="shared" si="7"/>
        <v>532.91</v>
      </c>
      <c r="F23" s="147">
        <v>447.05700000000002</v>
      </c>
      <c r="G23" s="148">
        <v>2.5</v>
      </c>
      <c r="H23" s="149">
        <v>85</v>
      </c>
      <c r="I23" s="150">
        <f t="shared" si="8"/>
        <v>534.55700000000002</v>
      </c>
      <c r="J23" s="151">
        <v>1111.41419</v>
      </c>
      <c r="K23" s="152">
        <f t="shared" si="0"/>
        <v>-576.85718999999995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10"/>
        <v>498.17153195715269</v>
      </c>
      <c r="T23" s="152">
        <f t="shared" si="4"/>
        <v>-479.18713686390674</v>
      </c>
      <c r="U23" s="134"/>
      <c r="W23" s="158" t="str">
        <f t="shared" si="5"/>
        <v>2039-40</v>
      </c>
      <c r="X23" s="189">
        <f t="shared" si="6"/>
        <v>265.60000000000002</v>
      </c>
      <c r="Y23" s="161">
        <f>'RNG by Scenario'!P30</f>
        <v>3.7534246575342469</v>
      </c>
      <c r="Z23" s="161">
        <f>'RNG by Scenario'!Q30</f>
        <v>3.3369863013698633</v>
      </c>
      <c r="AA23" s="161"/>
      <c r="AB23" s="161"/>
      <c r="AC23" s="161">
        <f>'RNG by Scenario'!T30</f>
        <v>3.5616438356164384</v>
      </c>
      <c r="AD23" s="161"/>
      <c r="AE23" s="161">
        <f>'RNG by Scenario'!V31</f>
        <v>1.6438356164383561</v>
      </c>
      <c r="AF23" s="158">
        <v>4.74</v>
      </c>
      <c r="AG23" s="158">
        <v>4.74</v>
      </c>
      <c r="AH23" s="158">
        <v>4.74</v>
      </c>
      <c r="AI23" s="158">
        <f t="shared" si="11"/>
        <v>14.22</v>
      </c>
      <c r="AJ23" s="158">
        <v>30</v>
      </c>
      <c r="AK23" s="158">
        <v>15</v>
      </c>
      <c r="AL23" s="158">
        <v>20</v>
      </c>
      <c r="AM23" s="158">
        <v>59</v>
      </c>
      <c r="AN23" s="158"/>
      <c r="AO23" s="158">
        <v>124</v>
      </c>
      <c r="AP23" s="158">
        <v>10</v>
      </c>
      <c r="AQ23" s="158">
        <v>8</v>
      </c>
      <c r="AR23" s="158">
        <v>9</v>
      </c>
      <c r="AS23" s="158">
        <v>28</v>
      </c>
      <c r="AT23" s="158">
        <f t="shared" si="9"/>
        <v>258</v>
      </c>
      <c r="AU23" s="163">
        <v>499.3969070110748</v>
      </c>
      <c r="AV23" s="164">
        <v>113.84575103177242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0</v>
      </c>
      <c r="E24" s="147">
        <f t="shared" si="7"/>
        <v>532.91</v>
      </c>
      <c r="F24" s="147">
        <v>447.05700000000002</v>
      </c>
      <c r="G24" s="148">
        <v>2.5</v>
      </c>
      <c r="H24" s="149">
        <v>85</v>
      </c>
      <c r="I24" s="150">
        <f t="shared" si="8"/>
        <v>534.55700000000002</v>
      </c>
      <c r="J24" s="151">
        <v>1117.6881399999997</v>
      </c>
      <c r="K24" s="152">
        <f t="shared" si="0"/>
        <v>-583.13113999999973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10"/>
        <v>458.87222756224605</v>
      </c>
      <c r="T24" s="152">
        <f t="shared" si="4"/>
        <v>-480.75523040949884</v>
      </c>
      <c r="U24" s="134"/>
      <c r="W24" s="158" t="str">
        <f t="shared" si="5"/>
        <v>2040-41</v>
      </c>
      <c r="X24" s="189">
        <f t="shared" si="6"/>
        <v>265.60000000000002</v>
      </c>
      <c r="Y24" s="161">
        <f>'RNG by Scenario'!P31</f>
        <v>3.5616438356164384</v>
      </c>
      <c r="Z24" s="161">
        <f>'RNG by Scenario'!Q31</f>
        <v>3.4109589041095894</v>
      </c>
      <c r="AA24" s="161"/>
      <c r="AB24" s="161"/>
      <c r="AC24" s="161">
        <f>'RNG by Scenario'!T31</f>
        <v>4.1095890410958908</v>
      </c>
      <c r="AD24" s="161"/>
      <c r="AE24" s="161">
        <f>'RNG by Scenario'!V32</f>
        <v>1.6438356164383561</v>
      </c>
      <c r="AF24" s="158">
        <v>4.74</v>
      </c>
      <c r="AG24" s="158">
        <v>4.74</v>
      </c>
      <c r="AH24" s="158">
        <v>4.74</v>
      </c>
      <c r="AI24" s="158">
        <f t="shared" si="11"/>
        <v>14.22</v>
      </c>
      <c r="AJ24" s="158">
        <v>30</v>
      </c>
      <c r="AK24" s="158">
        <v>15</v>
      </c>
      <c r="AL24" s="158">
        <v>20</v>
      </c>
      <c r="AM24" s="158">
        <v>59</v>
      </c>
      <c r="AN24" s="158"/>
      <c r="AO24" s="158">
        <v>124</v>
      </c>
      <c r="AP24" s="158">
        <v>10</v>
      </c>
      <c r="AQ24" s="158">
        <v>8</v>
      </c>
      <c r="AR24" s="158">
        <v>9</v>
      </c>
      <c r="AS24" s="158">
        <v>28</v>
      </c>
      <c r="AT24" s="158">
        <f t="shared" si="9"/>
        <v>258</v>
      </c>
      <c r="AU24" s="163">
        <v>544.48995582210478</v>
      </c>
      <c r="AV24" s="164">
        <v>114.32595661564891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0</v>
      </c>
      <c r="E25" s="147">
        <f t="shared" si="7"/>
        <v>532.91</v>
      </c>
      <c r="F25" s="147">
        <v>447.05700000000002</v>
      </c>
      <c r="G25" s="148">
        <v>2.5</v>
      </c>
      <c r="H25" s="149">
        <v>85</v>
      </c>
      <c r="I25" s="150">
        <f t="shared" si="8"/>
        <v>534.55700000000002</v>
      </c>
      <c r="J25" s="151">
        <v>1125.7561599999999</v>
      </c>
      <c r="K25" s="152">
        <f>I25-J25</f>
        <v>-591.19915999999989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10"/>
        <v>432.38066456543538</v>
      </c>
      <c r="T25" s="152">
        <f>I25+Q25-R25</f>
        <v>-484.24073152667586</v>
      </c>
      <c r="U25" s="134"/>
      <c r="V25" s="63"/>
      <c r="W25" s="158" t="str">
        <f>B25</f>
        <v>2041-42</v>
      </c>
      <c r="X25" s="189">
        <f t="shared" si="6"/>
        <v>265.60000000000002</v>
      </c>
      <c r="Y25" s="161">
        <f>'RNG by Scenario'!P32</f>
        <v>3.3972602739726026</v>
      </c>
      <c r="Z25" s="161">
        <f>'RNG by Scenario'!Q32</f>
        <v>3.484931506849315</v>
      </c>
      <c r="AA25" s="161"/>
      <c r="AB25" s="161"/>
      <c r="AC25" s="161">
        <f>'RNG by Scenario'!T32</f>
        <v>4.1095890410958908</v>
      </c>
      <c r="AD25" s="161"/>
      <c r="AE25" s="161">
        <f>'RNG by Scenario'!V33</f>
        <v>1.9178082191780821</v>
      </c>
      <c r="AF25" s="158">
        <v>4.74</v>
      </c>
      <c r="AG25" s="158">
        <v>4.74</v>
      </c>
      <c r="AH25" s="158">
        <v>4.74</v>
      </c>
      <c r="AI25" s="158">
        <f t="shared" si="11"/>
        <v>14.22</v>
      </c>
      <c r="AJ25" s="158">
        <v>30</v>
      </c>
      <c r="AK25" s="158">
        <v>15</v>
      </c>
      <c r="AL25" s="158">
        <v>20</v>
      </c>
      <c r="AM25" s="158">
        <v>59</v>
      </c>
      <c r="AN25" s="158"/>
      <c r="AO25" s="158">
        <v>124</v>
      </c>
      <c r="AP25" s="158">
        <v>10</v>
      </c>
      <c r="AQ25" s="158">
        <v>8</v>
      </c>
      <c r="AR25" s="158">
        <v>9</v>
      </c>
      <c r="AS25" s="158">
        <v>28</v>
      </c>
      <c r="AT25" s="158">
        <f t="shared" si="9"/>
        <v>258</v>
      </c>
      <c r="AU25" s="163">
        <v>579.90918430950114</v>
      </c>
      <c r="AV25" s="164">
        <v>113.46631112506336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0</v>
      </c>
      <c r="E26" s="147">
        <f t="shared" si="7"/>
        <v>532.91</v>
      </c>
      <c r="F26" s="147">
        <v>447.05700000000002</v>
      </c>
      <c r="G26" s="148">
        <v>2.5</v>
      </c>
      <c r="H26" s="149">
        <v>85</v>
      </c>
      <c r="I26" s="150">
        <f t="shared" si="8"/>
        <v>534.55700000000002</v>
      </c>
      <c r="J26" s="151">
        <v>1133.1107300000001</v>
      </c>
      <c r="K26" s="152">
        <f t="shared" ref="K26:K34" si="12">I26-J26</f>
        <v>-598.55373000000009</v>
      </c>
      <c r="L26" s="153"/>
      <c r="M26" s="171">
        <v>111.68148430943501</v>
      </c>
      <c r="N26" s="154"/>
      <c r="O26" s="155"/>
      <c r="P26" s="156"/>
      <c r="Q26" s="150">
        <f t="shared" ref="Q26:Q34" si="13">SUM(M26:P26)</f>
        <v>111.68148430943501</v>
      </c>
      <c r="R26" s="157">
        <f t="shared" ref="R26:R34" si="14">J26</f>
        <v>1133.1107300000001</v>
      </c>
      <c r="S26" s="157">
        <f t="shared" si="10"/>
        <v>405.00410698618271</v>
      </c>
      <c r="T26" s="152">
        <f t="shared" ref="T26:T34" si="15">I26+Q26-R26</f>
        <v>-486.87224569056502</v>
      </c>
      <c r="U26" s="134"/>
      <c r="W26" s="158" t="str">
        <f t="shared" ref="W26:W34" si="16">B26</f>
        <v>2042-43</v>
      </c>
      <c r="X26" s="189">
        <f t="shared" si="6"/>
        <v>315.60000000000002</v>
      </c>
      <c r="Y26" s="161">
        <f>'RNG by Scenario'!P33</f>
        <v>3.2328767123287672</v>
      </c>
      <c r="Z26" s="161">
        <f>'RNG by Scenario'!Q33</f>
        <v>3.5616438356164384</v>
      </c>
      <c r="AA26" s="161"/>
      <c r="AB26" s="161"/>
      <c r="AC26" s="161">
        <f>'RNG by Scenario'!T33</f>
        <v>4.3835616438356162</v>
      </c>
      <c r="AD26" s="161"/>
      <c r="AE26" s="161">
        <f>'RNG by Scenario'!V34</f>
        <v>1.9178082191780821</v>
      </c>
      <c r="AF26" s="158">
        <v>4.74</v>
      </c>
      <c r="AG26" s="158">
        <v>4.74</v>
      </c>
      <c r="AH26" s="158">
        <v>4.74</v>
      </c>
      <c r="AI26" s="158">
        <f t="shared" si="11"/>
        <v>14.22</v>
      </c>
      <c r="AJ26" s="158">
        <v>30</v>
      </c>
      <c r="AK26" s="158">
        <v>15</v>
      </c>
      <c r="AL26" s="158">
        <v>20</v>
      </c>
      <c r="AM26" s="158">
        <v>59</v>
      </c>
      <c r="AN26" s="158"/>
      <c r="AO26" s="158">
        <v>60</v>
      </c>
      <c r="AP26" s="158">
        <v>10</v>
      </c>
      <c r="AQ26" s="158">
        <v>8</v>
      </c>
      <c r="AR26" s="158">
        <v>49</v>
      </c>
      <c r="AS26" s="158">
        <v>2</v>
      </c>
      <c r="AT26" s="158">
        <f t="shared" si="9"/>
        <v>208</v>
      </c>
      <c r="AU26" s="163">
        <v>615.07413288758789</v>
      </c>
      <c r="AV26" s="164">
        <v>113.03249012622946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0</v>
      </c>
      <c r="E27" s="147">
        <f t="shared" si="7"/>
        <v>532.91</v>
      </c>
      <c r="F27" s="147">
        <v>447.05700000000002</v>
      </c>
      <c r="G27" s="148">
        <v>2.5</v>
      </c>
      <c r="H27" s="149">
        <v>85</v>
      </c>
      <c r="I27" s="150">
        <f t="shared" si="8"/>
        <v>534.55700000000002</v>
      </c>
      <c r="J27" s="151">
        <v>1140.4231</v>
      </c>
      <c r="K27" s="152">
        <f t="shared" si="12"/>
        <v>-605.86609999999996</v>
      </c>
      <c r="L27" s="153"/>
      <c r="M27" s="171">
        <v>116.36065912139</v>
      </c>
      <c r="N27" s="154"/>
      <c r="O27" s="155"/>
      <c r="P27" s="156"/>
      <c r="Q27" s="150">
        <f t="shared" si="13"/>
        <v>116.36065912139</v>
      </c>
      <c r="R27" s="157">
        <f t="shared" si="14"/>
        <v>1140.4231</v>
      </c>
      <c r="S27" s="157">
        <f t="shared" si="10"/>
        <v>374.30105301302251</v>
      </c>
      <c r="T27" s="152">
        <f t="shared" si="15"/>
        <v>-489.50544087860999</v>
      </c>
      <c r="U27" s="134"/>
      <c r="W27" s="158" t="str">
        <f t="shared" si="16"/>
        <v>2043-44</v>
      </c>
      <c r="X27" s="189">
        <f t="shared" si="6"/>
        <v>315.60000000000002</v>
      </c>
      <c r="Y27" s="161">
        <f>'RNG by Scenario'!P34</f>
        <v>3.0684931506849318</v>
      </c>
      <c r="Z27" s="161">
        <f>'RNG by Scenario'!Q34</f>
        <v>3.6410958904109587</v>
      </c>
      <c r="AA27" s="161"/>
      <c r="AB27" s="161"/>
      <c r="AC27" s="161">
        <f>'RNG by Scenario'!T34</f>
        <v>4.3835616438356162</v>
      </c>
      <c r="AD27" s="161"/>
      <c r="AE27" s="161">
        <f>'RNG by Scenario'!V35</f>
        <v>1.9178082191780821</v>
      </c>
      <c r="AF27" s="158">
        <v>4.74</v>
      </c>
      <c r="AG27" s="158">
        <v>4.74</v>
      </c>
      <c r="AH27" s="158">
        <v>4.74</v>
      </c>
      <c r="AI27" s="158">
        <f t="shared" si="11"/>
        <v>14.22</v>
      </c>
      <c r="AJ27" s="158">
        <v>30</v>
      </c>
      <c r="AK27" s="158">
        <v>15</v>
      </c>
      <c r="AL27" s="158">
        <v>20</v>
      </c>
      <c r="AM27" s="158">
        <v>59</v>
      </c>
      <c r="AN27" s="158"/>
      <c r="AO27" s="158">
        <v>60</v>
      </c>
      <c r="AP27" s="158">
        <v>10</v>
      </c>
      <c r="AQ27" s="158">
        <v>8</v>
      </c>
      <c r="AR27" s="158">
        <v>49</v>
      </c>
      <c r="AS27" s="158">
        <v>2</v>
      </c>
      <c r="AT27" s="158">
        <f t="shared" si="9"/>
        <v>208</v>
      </c>
      <c r="AU27" s="163">
        <v>654.23581233772416</v>
      </c>
      <c r="AV27" s="164">
        <v>111.88623464925328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0</v>
      </c>
      <c r="E28" s="147">
        <f t="shared" si="7"/>
        <v>532.91</v>
      </c>
      <c r="F28" s="147">
        <v>447.05700000000002</v>
      </c>
      <c r="G28" s="148">
        <v>2.5</v>
      </c>
      <c r="H28" s="149">
        <v>85</v>
      </c>
      <c r="I28" s="150">
        <f t="shared" si="8"/>
        <v>534.55700000000002</v>
      </c>
      <c r="J28" s="151">
        <v>1146.87691</v>
      </c>
      <c r="K28" s="152">
        <f t="shared" si="12"/>
        <v>-612.31990999999994</v>
      </c>
      <c r="L28" s="153"/>
      <c r="M28" s="171">
        <v>121.039833933344</v>
      </c>
      <c r="N28" s="154"/>
      <c r="O28" s="155"/>
      <c r="P28" s="156"/>
      <c r="Q28" s="150">
        <f t="shared" si="13"/>
        <v>121.039833933344</v>
      </c>
      <c r="R28" s="157">
        <f t="shared" si="14"/>
        <v>1146.87691</v>
      </c>
      <c r="S28" s="157">
        <f t="shared" si="10"/>
        <v>338.1173080134364</v>
      </c>
      <c r="T28" s="152">
        <f t="shared" si="15"/>
        <v>-491.28007606665597</v>
      </c>
      <c r="U28" s="134"/>
      <c r="W28" s="158" t="str">
        <f t="shared" si="16"/>
        <v>2044-45</v>
      </c>
      <c r="X28" s="189">
        <f t="shared" si="6"/>
        <v>315.60000000000002</v>
      </c>
      <c r="Y28" s="161">
        <f>'RNG by Scenario'!P35</f>
        <v>2.904109589041096</v>
      </c>
      <c r="Z28" s="161">
        <f>'RNG by Scenario'!Q35</f>
        <v>3.7205479452054795</v>
      </c>
      <c r="AA28" s="161"/>
      <c r="AB28" s="161"/>
      <c r="AC28" s="161">
        <f>'RNG by Scenario'!T35</f>
        <v>4.6575342465753424</v>
      </c>
      <c r="AD28" s="161"/>
      <c r="AE28" s="161">
        <f>'RNG by Scenario'!V36</f>
        <v>1.9178082191780821</v>
      </c>
      <c r="AF28" s="158">
        <v>4.74</v>
      </c>
      <c r="AG28" s="158">
        <v>4.74</v>
      </c>
      <c r="AH28" s="158">
        <v>4.74</v>
      </c>
      <c r="AI28" s="158">
        <f t="shared" si="11"/>
        <v>14.22</v>
      </c>
      <c r="AJ28" s="158">
        <v>30</v>
      </c>
      <c r="AK28" s="158">
        <v>15</v>
      </c>
      <c r="AL28" s="158">
        <v>20</v>
      </c>
      <c r="AM28" s="158">
        <v>59</v>
      </c>
      <c r="AN28" s="158"/>
      <c r="AO28" s="158">
        <v>60</v>
      </c>
      <c r="AP28" s="158">
        <v>10</v>
      </c>
      <c r="AQ28" s="158">
        <v>8</v>
      </c>
      <c r="AR28" s="158">
        <v>49</v>
      </c>
      <c r="AS28" s="158">
        <v>2</v>
      </c>
      <c r="AT28" s="158">
        <f t="shared" si="9"/>
        <v>208</v>
      </c>
      <c r="AU28" s="163">
        <v>694.49326492494345</v>
      </c>
      <c r="AV28" s="164">
        <v>114.26633706161999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0</v>
      </c>
      <c r="E29" s="147">
        <f t="shared" si="7"/>
        <v>532.91</v>
      </c>
      <c r="F29" s="147">
        <v>447.05700000000002</v>
      </c>
      <c r="G29" s="148">
        <v>2.5</v>
      </c>
      <c r="H29" s="149">
        <v>85</v>
      </c>
      <c r="I29" s="150">
        <f t="shared" si="8"/>
        <v>534.55700000000002</v>
      </c>
      <c r="J29" s="151">
        <v>1155.0855800000002</v>
      </c>
      <c r="K29" s="152">
        <f t="shared" si="12"/>
        <v>-620.52858000000015</v>
      </c>
      <c r="L29" s="153"/>
      <c r="M29" s="171">
        <v>125.719008745298</v>
      </c>
      <c r="N29" s="154"/>
      <c r="O29" s="155"/>
      <c r="P29" s="156"/>
      <c r="Q29" s="150">
        <f t="shared" si="13"/>
        <v>125.719008745298</v>
      </c>
      <c r="R29" s="157">
        <f t="shared" si="14"/>
        <v>1155.0855800000002</v>
      </c>
      <c r="S29" s="157">
        <f t="shared" si="10"/>
        <v>317.63216739343591</v>
      </c>
      <c r="T29" s="152">
        <f t="shared" si="15"/>
        <v>-494.80957125470218</v>
      </c>
      <c r="U29" s="134"/>
      <c r="W29" s="158" t="str">
        <f t="shared" si="16"/>
        <v>2045-46</v>
      </c>
      <c r="X29" s="189">
        <f t="shared" si="6"/>
        <v>315.60000000000002</v>
      </c>
      <c r="Y29" s="161">
        <f>'RNG by Scenario'!P36</f>
        <v>2.7671232876712328</v>
      </c>
      <c r="Z29" s="161">
        <f>'RNG by Scenario'!Q36</f>
        <v>3.8027397260273976</v>
      </c>
      <c r="AA29" s="161"/>
      <c r="AB29" s="161"/>
      <c r="AC29" s="161">
        <f>'RNG by Scenario'!T36</f>
        <v>4.9315068493150687</v>
      </c>
      <c r="AD29" s="161"/>
      <c r="AE29" s="161">
        <f>'RNG by Scenario'!V37</f>
        <v>2.1917808219178081</v>
      </c>
      <c r="AF29" s="158">
        <v>4.74</v>
      </c>
      <c r="AG29" s="158">
        <v>4.74</v>
      </c>
      <c r="AH29" s="158">
        <v>4.74</v>
      </c>
      <c r="AI29" s="158">
        <f t="shared" si="11"/>
        <v>14.22</v>
      </c>
      <c r="AJ29" s="158">
        <v>30</v>
      </c>
      <c r="AK29" s="158">
        <v>15</v>
      </c>
      <c r="AL29" s="158">
        <v>20</v>
      </c>
      <c r="AM29" s="158">
        <v>59</v>
      </c>
      <c r="AN29" s="158"/>
      <c r="AO29" s="158">
        <v>60</v>
      </c>
      <c r="AP29" s="158">
        <v>10</v>
      </c>
      <c r="AQ29" s="158">
        <v>8</v>
      </c>
      <c r="AR29" s="158">
        <v>49</v>
      </c>
      <c r="AS29" s="158">
        <v>2</v>
      </c>
      <c r="AT29" s="158">
        <f t="shared" si="9"/>
        <v>208</v>
      </c>
      <c r="AU29" s="163">
        <v>722.40555704006431</v>
      </c>
      <c r="AV29" s="164">
        <v>115.04785556649989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0</v>
      </c>
      <c r="E30" s="147">
        <f t="shared" si="7"/>
        <v>532.91</v>
      </c>
      <c r="F30" s="147">
        <v>447.05700000000002</v>
      </c>
      <c r="G30" s="148">
        <v>2.5</v>
      </c>
      <c r="H30" s="149">
        <v>85</v>
      </c>
      <c r="I30" s="150">
        <f t="shared" si="8"/>
        <v>534.55700000000002</v>
      </c>
      <c r="J30" s="151">
        <v>1162.3530800000001</v>
      </c>
      <c r="K30" s="152">
        <f t="shared" si="12"/>
        <v>-627.79608000000007</v>
      </c>
      <c r="L30" s="153"/>
      <c r="M30" s="171">
        <v>130.39818355725299</v>
      </c>
      <c r="N30" s="154"/>
      <c r="O30" s="155"/>
      <c r="P30" s="156"/>
      <c r="Q30" s="150">
        <f t="shared" si="13"/>
        <v>130.39818355725299</v>
      </c>
      <c r="R30" s="157">
        <f t="shared" si="14"/>
        <v>1162.3530800000001</v>
      </c>
      <c r="S30" s="157">
        <f t="shared" si="10"/>
        <v>295.41624579305005</v>
      </c>
      <c r="T30" s="152">
        <f t="shared" si="15"/>
        <v>-497.39789644274708</v>
      </c>
      <c r="U30" s="134"/>
      <c r="W30" s="158" t="str">
        <f t="shared" si="16"/>
        <v>2046-47</v>
      </c>
      <c r="X30" s="189">
        <f t="shared" si="6"/>
        <v>361.6</v>
      </c>
      <c r="Y30" s="161">
        <f>'RNG by Scenario'!P37</f>
        <v>2.6301369863013697</v>
      </c>
      <c r="Z30" s="161">
        <f>'RNG by Scenario'!Q37</f>
        <v>3.4219178082191779</v>
      </c>
      <c r="AA30" s="161"/>
      <c r="AB30" s="161"/>
      <c r="AC30" s="161">
        <f>'RNG by Scenario'!T37</f>
        <v>5.2054794520547949</v>
      </c>
      <c r="AD30" s="161"/>
      <c r="AE30" s="161">
        <f>'RNG by Scenario'!V38</f>
        <v>2.1917808219178081</v>
      </c>
      <c r="AF30" s="158">
        <v>4.74</v>
      </c>
      <c r="AG30" s="158">
        <v>4.74</v>
      </c>
      <c r="AH30" s="158">
        <v>4.74</v>
      </c>
      <c r="AI30" s="158">
        <f t="shared" si="11"/>
        <v>14.22</v>
      </c>
      <c r="AJ30" s="158">
        <v>30</v>
      </c>
      <c r="AK30" s="158">
        <v>15</v>
      </c>
      <c r="AL30" s="158">
        <v>20</v>
      </c>
      <c r="AM30" s="158">
        <v>59</v>
      </c>
      <c r="AN30" s="158"/>
      <c r="AO30" s="158">
        <v>14</v>
      </c>
      <c r="AP30" s="158">
        <v>10</v>
      </c>
      <c r="AQ30" s="158">
        <v>8</v>
      </c>
      <c r="AR30" s="158">
        <v>49</v>
      </c>
      <c r="AS30" s="158">
        <v>2</v>
      </c>
      <c r="AT30" s="158">
        <f t="shared" si="9"/>
        <v>162</v>
      </c>
      <c r="AU30" s="163">
        <v>751.09224309048057</v>
      </c>
      <c r="AV30" s="164">
        <v>115.8445911164694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0</v>
      </c>
      <c r="E31" s="147">
        <f t="shared" si="7"/>
        <v>532.91</v>
      </c>
      <c r="F31" s="147">
        <v>447.05700000000002</v>
      </c>
      <c r="G31" s="148">
        <v>2.5</v>
      </c>
      <c r="H31" s="149">
        <v>85</v>
      </c>
      <c r="I31" s="150">
        <f t="shared" si="8"/>
        <v>534.55700000000002</v>
      </c>
      <c r="J31" s="151">
        <v>1169.36942</v>
      </c>
      <c r="K31" s="152">
        <f t="shared" si="12"/>
        <v>-634.81241999999997</v>
      </c>
      <c r="L31" s="153"/>
      <c r="M31" s="171">
        <v>135.07735836920699</v>
      </c>
      <c r="N31" s="154"/>
      <c r="O31" s="155"/>
      <c r="P31" s="156"/>
      <c r="Q31" s="150">
        <f t="shared" si="13"/>
        <v>135.07735836920699</v>
      </c>
      <c r="R31" s="157">
        <f t="shared" si="14"/>
        <v>1169.36942</v>
      </c>
      <c r="S31" s="157">
        <f t="shared" si="10"/>
        <v>279.90914809378341</v>
      </c>
      <c r="T31" s="152">
        <f t="shared" si="15"/>
        <v>-499.73506163079298</v>
      </c>
      <c r="U31" s="134"/>
      <c r="W31" s="158" t="str">
        <f t="shared" si="16"/>
        <v>2047-48</v>
      </c>
      <c r="X31" s="189">
        <f t="shared" si="6"/>
        <v>361.6</v>
      </c>
      <c r="Y31" s="161">
        <f>'RNG by Scenario'!P38</f>
        <v>2.493150684931507</v>
      </c>
      <c r="Z31" s="161">
        <f>'RNG by Scenario'!Q38</f>
        <v>3.0794520547945203</v>
      </c>
      <c r="AA31" s="161"/>
      <c r="AB31" s="161"/>
      <c r="AC31" s="161">
        <f>'RNG by Scenario'!T38</f>
        <v>5.7534246575342465</v>
      </c>
      <c r="AD31" s="161"/>
      <c r="AE31" s="161">
        <f>'RNG by Scenario'!V39</f>
        <v>2.1917808219178081</v>
      </c>
      <c r="AF31" s="158">
        <v>4.74</v>
      </c>
      <c r="AG31" s="158">
        <v>4.74</v>
      </c>
      <c r="AH31" s="158">
        <v>4.74</v>
      </c>
      <c r="AI31" s="158">
        <f t="shared" si="11"/>
        <v>14.22</v>
      </c>
      <c r="AJ31" s="158">
        <v>30</v>
      </c>
      <c r="AK31" s="158">
        <v>15</v>
      </c>
      <c r="AL31" s="158">
        <v>20</v>
      </c>
      <c r="AM31" s="158">
        <v>59</v>
      </c>
      <c r="AN31" s="158"/>
      <c r="AO31" s="158">
        <v>14</v>
      </c>
      <c r="AP31" s="158">
        <v>10</v>
      </c>
      <c r="AQ31" s="158">
        <v>8</v>
      </c>
      <c r="AR31" s="158">
        <v>49</v>
      </c>
      <c r="AS31" s="158">
        <v>2</v>
      </c>
      <c r="AT31" s="158">
        <f t="shared" si="9"/>
        <v>162</v>
      </c>
      <c r="AU31" s="163">
        <v>773.94364321231274</v>
      </c>
      <c r="AV31" s="164">
        <v>115.5166286939039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0</v>
      </c>
      <c r="E32" s="147">
        <f t="shared" si="7"/>
        <v>532.91</v>
      </c>
      <c r="F32" s="147">
        <v>447.05700000000002</v>
      </c>
      <c r="G32" s="148">
        <v>2.5</v>
      </c>
      <c r="H32" s="149">
        <v>85</v>
      </c>
      <c r="I32" s="150">
        <f t="shared" si="8"/>
        <v>534.55700000000002</v>
      </c>
      <c r="J32" s="151">
        <v>1175.3373799999999</v>
      </c>
      <c r="K32" s="152">
        <f t="shared" si="12"/>
        <v>-640.78037999999992</v>
      </c>
      <c r="L32" s="153"/>
      <c r="M32" s="171">
        <v>139.75653318116099</v>
      </c>
      <c r="N32" s="154"/>
      <c r="O32" s="155"/>
      <c r="P32" s="156"/>
      <c r="Q32" s="150">
        <f t="shared" si="13"/>
        <v>139.75653318116099</v>
      </c>
      <c r="R32" s="157">
        <f t="shared" si="14"/>
        <v>1175.3373799999999</v>
      </c>
      <c r="S32" s="157">
        <f t="shared" si="10"/>
        <v>258.44853498537964</v>
      </c>
      <c r="T32" s="152">
        <f t="shared" si="15"/>
        <v>-501.02384681883893</v>
      </c>
      <c r="U32" s="134"/>
      <c r="W32" s="158" t="str">
        <f t="shared" si="16"/>
        <v>2048-49</v>
      </c>
      <c r="X32" s="189">
        <f t="shared" si="6"/>
        <v>361.6</v>
      </c>
      <c r="Y32" s="161">
        <f>'RNG by Scenario'!P39</f>
        <v>2.3561643835616439</v>
      </c>
      <c r="Z32" s="161">
        <f>'RNG by Scenario'!Q39</f>
        <v>2.7726027397260271</v>
      </c>
      <c r="AA32" s="161"/>
      <c r="AB32" s="161"/>
      <c r="AC32" s="161">
        <f>'RNG by Scenario'!T39</f>
        <v>5.4794520547945202</v>
      </c>
      <c r="AD32" s="161"/>
      <c r="AE32" s="161">
        <f>'RNG by Scenario'!V40</f>
        <v>2.1917808219178081</v>
      </c>
      <c r="AF32" s="158">
        <v>4.74</v>
      </c>
      <c r="AG32" s="158">
        <v>4.74</v>
      </c>
      <c r="AH32" s="158">
        <v>4.74</v>
      </c>
      <c r="AI32" s="158">
        <f t="shared" si="11"/>
        <v>14.22</v>
      </c>
      <c r="AJ32" s="158">
        <v>30</v>
      </c>
      <c r="AK32" s="158">
        <v>15</v>
      </c>
      <c r="AL32" s="158">
        <v>20</v>
      </c>
      <c r="AM32" s="158">
        <v>59</v>
      </c>
      <c r="AN32" s="158"/>
      <c r="AO32" s="158">
        <v>14</v>
      </c>
      <c r="AP32" s="158">
        <v>10</v>
      </c>
      <c r="AQ32" s="158">
        <v>8</v>
      </c>
      <c r="AR32" s="158">
        <v>49</v>
      </c>
      <c r="AS32" s="158">
        <v>2</v>
      </c>
      <c r="AT32" s="158">
        <f t="shared" si="9"/>
        <v>162</v>
      </c>
      <c r="AU32" s="163">
        <v>801.21890432863779</v>
      </c>
      <c r="AV32" s="164">
        <v>115.66994068598247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0</v>
      </c>
      <c r="E33" s="147">
        <f t="shared" si="7"/>
        <v>532.91</v>
      </c>
      <c r="F33" s="147">
        <v>447.05700000000002</v>
      </c>
      <c r="G33" s="148">
        <v>2.5</v>
      </c>
      <c r="H33" s="149">
        <v>85</v>
      </c>
      <c r="I33" s="150">
        <f t="shared" si="8"/>
        <v>534.55700000000002</v>
      </c>
      <c r="J33" s="151">
        <v>1182.8938000000001</v>
      </c>
      <c r="K33" s="152">
        <f t="shared" si="12"/>
        <v>-648.33680000000004</v>
      </c>
      <c r="L33" s="153"/>
      <c r="M33" s="171">
        <v>144.43570799311601</v>
      </c>
      <c r="N33" s="154"/>
      <c r="O33" s="155"/>
      <c r="P33" s="156"/>
      <c r="Q33" s="150">
        <f t="shared" si="13"/>
        <v>144.43570799311601</v>
      </c>
      <c r="R33" s="157">
        <f t="shared" si="14"/>
        <v>1182.8938000000001</v>
      </c>
      <c r="S33" s="157">
        <f t="shared" si="10"/>
        <v>250.15142958024899</v>
      </c>
      <c r="T33" s="152">
        <f t="shared" si="15"/>
        <v>-503.90109200688403</v>
      </c>
      <c r="U33" s="134"/>
      <c r="W33" s="158" t="str">
        <f t="shared" si="16"/>
        <v>2049-50</v>
      </c>
      <c r="X33" s="189">
        <f t="shared" si="6"/>
        <v>361.6</v>
      </c>
      <c r="Y33" s="161">
        <f>'RNG by Scenario'!P40</f>
        <v>2.2465753424657531</v>
      </c>
      <c r="Z33" s="161">
        <f>'RNG by Scenario'!Q40</f>
        <v>2.493150684931507</v>
      </c>
      <c r="AA33" s="161"/>
      <c r="AB33" s="161"/>
      <c r="AC33" s="161">
        <f>'RNG by Scenario'!T40</f>
        <v>6.0273972602739727</v>
      </c>
      <c r="AD33" s="161"/>
      <c r="AE33" s="161">
        <f>'RNG by Scenario'!V41</f>
        <v>2.4657534246575343</v>
      </c>
      <c r="AF33" s="158">
        <v>4.74</v>
      </c>
      <c r="AG33" s="158">
        <v>4.74</v>
      </c>
      <c r="AH33" s="158">
        <v>4.74</v>
      </c>
      <c r="AI33" s="158">
        <f t="shared" si="11"/>
        <v>14.22</v>
      </c>
      <c r="AJ33" s="158">
        <v>30</v>
      </c>
      <c r="AK33" s="158">
        <v>15</v>
      </c>
      <c r="AL33" s="158">
        <v>20</v>
      </c>
      <c r="AM33" s="158">
        <v>59</v>
      </c>
      <c r="AN33" s="158"/>
      <c r="AO33" s="158">
        <v>14</v>
      </c>
      <c r="AP33" s="158">
        <v>10</v>
      </c>
      <c r="AQ33" s="158">
        <v>8</v>
      </c>
      <c r="AR33" s="158">
        <v>49</v>
      </c>
      <c r="AS33" s="158">
        <v>2</v>
      </c>
      <c r="AT33" s="158">
        <f t="shared" si="9"/>
        <v>162</v>
      </c>
      <c r="AU33" s="163">
        <v>817.76468156792066</v>
      </c>
      <c r="AV33" s="164">
        <v>114.97768885183035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0</v>
      </c>
      <c r="E34" s="147">
        <f t="shared" si="7"/>
        <v>532.91</v>
      </c>
      <c r="F34" s="147">
        <v>447.05700000000002</v>
      </c>
      <c r="G34" s="148">
        <v>2.5</v>
      </c>
      <c r="H34" s="149">
        <v>85</v>
      </c>
      <c r="I34" s="150">
        <f>SUM(D34,F34:H34)</f>
        <v>534.55700000000002</v>
      </c>
      <c r="J34" s="151">
        <v>1189.35995</v>
      </c>
      <c r="K34" s="152">
        <f t="shared" si="12"/>
        <v>-654.80295000000001</v>
      </c>
      <c r="L34" s="153"/>
      <c r="M34" s="171">
        <v>149.11488280507001</v>
      </c>
      <c r="N34" s="154"/>
      <c r="O34" s="155"/>
      <c r="P34" s="156"/>
      <c r="Q34" s="150">
        <f t="shared" si="13"/>
        <v>149.11488280507001</v>
      </c>
      <c r="R34" s="157">
        <f t="shared" si="14"/>
        <v>1189.35995</v>
      </c>
      <c r="S34" s="157">
        <f t="shared" si="10"/>
        <v>240.64999800377882</v>
      </c>
      <c r="T34" s="152">
        <f t="shared" si="15"/>
        <v>-505.68806719493</v>
      </c>
      <c r="U34" s="134"/>
      <c r="W34" s="158" t="str">
        <f t="shared" si="16"/>
        <v>2050-51</v>
      </c>
      <c r="X34" s="189">
        <f t="shared" si="6"/>
        <v>371.6</v>
      </c>
      <c r="Y34" s="161">
        <f>'RNG by Scenario'!P41</f>
        <v>2.1369863013698631</v>
      </c>
      <c r="Z34" s="161">
        <f>'RNG by Scenario'!Q41</f>
        <v>2.2438356164383562</v>
      </c>
      <c r="AA34" s="161"/>
      <c r="AB34" s="161"/>
      <c r="AC34" s="161">
        <f>'RNG by Scenario'!T41</f>
        <v>5.7534246575342465</v>
      </c>
      <c r="AD34" s="161"/>
      <c r="AE34" s="161">
        <f>'RNG by Scenario'!V42</f>
        <v>2.4657534246575343</v>
      </c>
      <c r="AF34" s="158">
        <v>4.74</v>
      </c>
      <c r="AG34" s="160">
        <v>4.74</v>
      </c>
      <c r="AH34" s="160">
        <v>4.74</v>
      </c>
      <c r="AI34" s="158">
        <f t="shared" si="11"/>
        <v>14.22</v>
      </c>
      <c r="AJ34" s="158">
        <v>30</v>
      </c>
      <c r="AK34" s="158">
        <v>15</v>
      </c>
      <c r="AL34" s="158">
        <v>20</v>
      </c>
      <c r="AM34" s="158">
        <v>59</v>
      </c>
      <c r="AN34" s="158"/>
      <c r="AO34" s="158">
        <v>4</v>
      </c>
      <c r="AP34" s="158">
        <v>10</v>
      </c>
      <c r="AQ34" s="158">
        <v>8</v>
      </c>
      <c r="AR34" s="158">
        <v>49</v>
      </c>
      <c r="AS34" s="158">
        <v>2</v>
      </c>
      <c r="AT34" s="158">
        <f t="shared" si="9"/>
        <v>152</v>
      </c>
      <c r="AU34" s="163">
        <v>834.47998710321508</v>
      </c>
      <c r="AV34" s="164">
        <v>114.2299648930062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C100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O44" sqref="O44"/>
    </sheetView>
  </sheetViews>
  <sheetFormatPr defaultRowHeight="15" x14ac:dyDescent="0.25"/>
  <cols>
    <col min="2" max="2" width="10" customWidth="1"/>
    <col min="3" max="3" width="8" customWidth="1"/>
    <col min="4" max="5" width="9.5703125" customWidth="1"/>
    <col min="6" max="6" width="12.5703125" customWidth="1"/>
    <col min="7" max="8" width="10" customWidth="1"/>
    <col min="9" max="9" width="10.28515625" customWidth="1"/>
    <col min="10" max="10" width="11.28515625" customWidth="1"/>
    <col min="11" max="11" width="11.7109375" customWidth="1"/>
    <col min="12" max="12" width="1" customWidth="1"/>
    <col min="13" max="13" width="14.42578125" customWidth="1"/>
    <col min="14" max="14" width="6.42578125" customWidth="1"/>
    <col min="15" max="16" width="11.7109375" customWidth="1"/>
    <col min="17" max="17" width="11" customWidth="1"/>
    <col min="18" max="18" width="11.28515625" customWidth="1"/>
    <col min="19" max="20" width="12.42578125" customWidth="1"/>
    <col min="21" max="21" width="1.140625" customWidth="1"/>
    <col min="22" max="22" width="1" customWidth="1"/>
    <col min="23" max="24" width="11.85546875" customWidth="1"/>
    <col min="25" max="29" width="13.7109375" customWidth="1"/>
    <col min="30" max="30" width="13.28515625" customWidth="1"/>
    <col min="31" max="36" width="13.7109375" customWidth="1"/>
    <col min="37" max="47" width="12.5703125" customWidth="1"/>
    <col min="48" max="48" width="9.7109375" customWidth="1"/>
    <col min="49" max="50" width="11.42578125" customWidth="1"/>
    <col min="51" max="51" width="12.5703125" style="290" customWidth="1"/>
    <col min="54" max="54" width="10.5703125" customWidth="1"/>
  </cols>
  <sheetData>
    <row r="1" spans="1:51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1" x14ac:dyDescent="0.25">
      <c r="B2" s="4" t="s">
        <v>45</v>
      </c>
      <c r="C2" s="291"/>
      <c r="D2" s="292"/>
      <c r="E2" s="292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AU2" s="291"/>
      <c r="AV2" s="291"/>
      <c r="AW2" s="291"/>
      <c r="AX2" s="291"/>
    </row>
    <row r="3" spans="1:51" ht="15.75" x14ac:dyDescent="0.25">
      <c r="B3" s="5" t="s">
        <v>44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AU3" s="293"/>
      <c r="AV3" s="293"/>
      <c r="AW3" s="293"/>
      <c r="AX3" s="293"/>
    </row>
    <row r="4" spans="1:51" ht="15.75" thickBot="1" x14ac:dyDescent="0.3">
      <c r="B4" s="293" t="s">
        <v>1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AU4" s="293"/>
      <c r="AV4" s="294"/>
      <c r="AW4" s="293"/>
      <c r="AX4" s="293"/>
    </row>
    <row r="5" spans="1:51" ht="35.25" customHeight="1" thickBot="1" x14ac:dyDescent="0.35">
      <c r="B5" s="293"/>
      <c r="C5" s="295"/>
      <c r="D5" s="296" t="s">
        <v>2</v>
      </c>
      <c r="E5" s="296"/>
      <c r="F5" s="297"/>
      <c r="G5" s="297"/>
      <c r="H5" s="297"/>
      <c r="I5" s="297"/>
      <c r="J5" s="297"/>
      <c r="K5" s="297"/>
      <c r="L5" s="295"/>
      <c r="M5" s="293"/>
      <c r="N5" s="417"/>
      <c r="O5" s="417"/>
      <c r="P5" s="417"/>
      <c r="Q5" s="418"/>
      <c r="R5" s="418"/>
      <c r="S5" s="418"/>
      <c r="T5" s="418"/>
      <c r="U5" s="295"/>
      <c r="Y5" s="294"/>
      <c r="Z5" s="6" t="s">
        <v>318</v>
      </c>
      <c r="AA5" s="298"/>
      <c r="AB5" s="298"/>
      <c r="AC5" s="299"/>
      <c r="AD5" s="298"/>
      <c r="AE5" s="298"/>
      <c r="AF5" s="298"/>
      <c r="AG5" s="298"/>
      <c r="AH5" s="298"/>
      <c r="AI5" s="298"/>
      <c r="AJ5" s="298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44"/>
      <c r="AU5" s="294"/>
      <c r="AW5" s="25"/>
      <c r="AX5" s="25"/>
    </row>
    <row r="6" spans="1:51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295"/>
      <c r="W6" s="23" t="s">
        <v>3</v>
      </c>
      <c r="X6" s="23" t="s">
        <v>125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5" t="s">
        <v>127</v>
      </c>
      <c r="AU6" s="20" t="s">
        <v>46</v>
      </c>
      <c r="AV6" s="22" t="s">
        <v>32</v>
      </c>
      <c r="AY6"/>
    </row>
    <row r="7" spans="1:51" ht="24.75" customHeight="1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300"/>
      <c r="S7" s="300"/>
      <c r="T7" s="14"/>
      <c r="U7" s="295"/>
      <c r="W7" s="46" t="s">
        <v>13</v>
      </c>
      <c r="X7" s="46">
        <v>1</v>
      </c>
      <c r="Y7" s="47">
        <v>2</v>
      </c>
      <c r="Z7" s="46">
        <v>3</v>
      </c>
      <c r="AA7" s="47">
        <v>4</v>
      </c>
      <c r="AB7" s="46">
        <v>5</v>
      </c>
      <c r="AC7" s="47">
        <v>6</v>
      </c>
      <c r="AD7" s="46">
        <v>7</v>
      </c>
      <c r="AE7" s="47">
        <v>8</v>
      </c>
      <c r="AF7" s="46">
        <v>9</v>
      </c>
      <c r="AG7" s="47">
        <v>10</v>
      </c>
      <c r="AH7" s="46">
        <v>11</v>
      </c>
      <c r="AI7" s="47">
        <v>12</v>
      </c>
      <c r="AJ7" s="46">
        <v>13</v>
      </c>
      <c r="AK7" s="47">
        <v>14</v>
      </c>
      <c r="AL7" s="46">
        <v>15</v>
      </c>
      <c r="AM7" s="47">
        <v>16</v>
      </c>
      <c r="AN7" s="46">
        <v>17</v>
      </c>
      <c r="AO7" s="47">
        <v>18</v>
      </c>
      <c r="AP7" s="46">
        <v>19</v>
      </c>
      <c r="AQ7" s="47">
        <v>20</v>
      </c>
      <c r="AR7" s="46">
        <v>21</v>
      </c>
      <c r="AS7" s="47">
        <v>22</v>
      </c>
      <c r="AT7" s="46">
        <v>23</v>
      </c>
      <c r="AU7" s="47">
        <v>24</v>
      </c>
      <c r="AV7" s="46">
        <v>25</v>
      </c>
      <c r="AY7"/>
    </row>
    <row r="8" spans="1:51" x14ac:dyDescent="0.25">
      <c r="A8" s="301"/>
      <c r="B8" s="16" t="s">
        <v>14</v>
      </c>
      <c r="C8" s="17"/>
      <c r="D8" s="302">
        <v>464.35899999999998</v>
      </c>
      <c r="E8" s="302">
        <v>0</v>
      </c>
      <c r="F8" s="302">
        <v>447.05700000000002</v>
      </c>
      <c r="G8" s="303">
        <v>2.5</v>
      </c>
      <c r="H8" s="304">
        <v>85</v>
      </c>
      <c r="I8" s="305">
        <f t="shared" ref="I8:I34" si="0">SUM(D8:H8)</f>
        <v>998.91599999999994</v>
      </c>
      <c r="J8" s="306">
        <v>994.98421999999994</v>
      </c>
      <c r="K8" s="307">
        <f t="shared" ref="K8:K24" si="1">I8-J8</f>
        <v>3.9317800000000034</v>
      </c>
      <c r="L8" s="308"/>
      <c r="M8" s="305">
        <v>15.538125107818678</v>
      </c>
      <c r="N8" s="309"/>
      <c r="O8" s="310"/>
      <c r="P8" s="311"/>
      <c r="Q8" s="305">
        <f t="shared" ref="Q8:Q20" si="2">SUM(M8:P8)</f>
        <v>15.538125107818678</v>
      </c>
      <c r="R8" s="312">
        <f t="shared" ref="R8:R24" si="3">J8</f>
        <v>994.98421999999994</v>
      </c>
      <c r="S8" s="312">
        <f t="shared" ref="S8:S34" si="4">J8-AV8</f>
        <v>987.86589741775106</v>
      </c>
      <c r="T8" s="307">
        <f t="shared" ref="T8:T24" si="5">I8+Q8-R8</f>
        <v>19.469905107818704</v>
      </c>
      <c r="U8" s="295"/>
      <c r="W8" s="313" t="str">
        <f t="shared" ref="W8:W24" si="6">B8</f>
        <v>2024-25</v>
      </c>
      <c r="X8" s="279">
        <f t="shared" ref="X8:X34" si="7">523.6-(D8+SUM(AL8:AS8))</f>
        <v>59.241000000000042</v>
      </c>
      <c r="Y8" s="314"/>
      <c r="Z8" s="314">
        <f>'[8]RNG by Scenario'!Q16</f>
        <v>0</v>
      </c>
      <c r="AA8" s="314"/>
      <c r="AB8" s="314"/>
      <c r="AC8" s="314">
        <f>'[8]RNG by Scenario'!T16</f>
        <v>0</v>
      </c>
      <c r="AD8" s="314"/>
      <c r="AE8" s="314">
        <f>'[8]RNG by Scenario'!V16</f>
        <v>0</v>
      </c>
      <c r="AF8" s="313"/>
      <c r="AG8" s="313"/>
      <c r="AH8" s="313"/>
      <c r="AI8" s="313"/>
      <c r="AJ8" s="313"/>
      <c r="AK8" s="313">
        <v>15</v>
      </c>
      <c r="AL8" s="315"/>
      <c r="AM8" s="313"/>
      <c r="AN8" s="313"/>
      <c r="AO8" s="313"/>
      <c r="AP8" s="313"/>
      <c r="AQ8" s="313"/>
      <c r="AR8" s="313"/>
      <c r="AS8" s="313"/>
      <c r="AT8" s="313">
        <f>SUM(AL8:AS8)</f>
        <v>0</v>
      </c>
      <c r="AU8" s="316">
        <v>0</v>
      </c>
      <c r="AV8" s="317">
        <v>7.1183225822489034</v>
      </c>
      <c r="AY8"/>
    </row>
    <row r="9" spans="1:51" x14ac:dyDescent="0.25">
      <c r="A9" s="301"/>
      <c r="B9" s="16" t="s">
        <v>15</v>
      </c>
      <c r="C9" s="17"/>
      <c r="D9" s="302">
        <v>464.35899999999998</v>
      </c>
      <c r="E9" s="302">
        <v>0</v>
      </c>
      <c r="F9" s="302">
        <v>447.05700000000002</v>
      </c>
      <c r="G9" s="303">
        <v>2.5</v>
      </c>
      <c r="H9" s="304">
        <v>85</v>
      </c>
      <c r="I9" s="305">
        <f t="shared" si="0"/>
        <v>998.91599999999994</v>
      </c>
      <c r="J9" s="306">
        <v>1003.6848100000002</v>
      </c>
      <c r="K9" s="307">
        <f t="shared" si="1"/>
        <v>-4.7688100000002578</v>
      </c>
      <c r="L9" s="308"/>
      <c r="M9" s="305">
        <v>21.222035606716283</v>
      </c>
      <c r="N9" s="309"/>
      <c r="O9" s="310"/>
      <c r="P9" s="311"/>
      <c r="Q9" s="305">
        <f t="shared" si="2"/>
        <v>21.222035606716283</v>
      </c>
      <c r="R9" s="312">
        <f t="shared" si="3"/>
        <v>1003.6848100000002</v>
      </c>
      <c r="S9" s="312">
        <f t="shared" si="4"/>
        <v>989.36428073928346</v>
      </c>
      <c r="T9" s="307">
        <f t="shared" si="5"/>
        <v>16.453225606716046</v>
      </c>
      <c r="U9" s="295"/>
      <c r="W9" s="313" t="str">
        <f t="shared" si="6"/>
        <v>2025-26</v>
      </c>
      <c r="X9" s="279">
        <f t="shared" si="7"/>
        <v>59.241000000000042</v>
      </c>
      <c r="Y9" s="314"/>
      <c r="Z9" s="314">
        <f>'[8]RNG by Scenario'!Q17</f>
        <v>1.5424657534246575</v>
      </c>
      <c r="AA9" s="319"/>
      <c r="AB9" s="319"/>
      <c r="AC9" s="314">
        <f>'[8]RNG by Scenario'!T17</f>
        <v>1.095890410958904</v>
      </c>
      <c r="AD9" s="319"/>
      <c r="AE9" s="314">
        <f>'[8]RNG by Scenario'!V17</f>
        <v>0.82191780821917804</v>
      </c>
      <c r="AF9" s="313"/>
      <c r="AG9" s="313"/>
      <c r="AH9" s="313"/>
      <c r="AI9" s="313"/>
      <c r="AJ9" s="313"/>
      <c r="AK9" s="313">
        <v>15</v>
      </c>
      <c r="AL9" s="313"/>
      <c r="AM9" s="313"/>
      <c r="AN9" s="313"/>
      <c r="AO9" s="313"/>
      <c r="AP9" s="313"/>
      <c r="AQ9" s="313"/>
      <c r="AR9" s="313"/>
      <c r="AS9" s="313"/>
      <c r="AT9" s="313">
        <f t="shared" ref="AT9:AT34" si="8">SUM(AL9:AS9)</f>
        <v>0</v>
      </c>
      <c r="AU9" s="316">
        <v>0</v>
      </c>
      <c r="AV9" s="317">
        <v>14.320529260716759</v>
      </c>
      <c r="AY9"/>
    </row>
    <row r="10" spans="1:51" x14ac:dyDescent="0.25">
      <c r="A10" s="301"/>
      <c r="B10" s="16" t="s">
        <v>16</v>
      </c>
      <c r="C10" s="17"/>
      <c r="D10" s="302">
        <v>463.77900000000005</v>
      </c>
      <c r="E10" s="302">
        <v>0</v>
      </c>
      <c r="F10" s="302">
        <v>447.05700000000002</v>
      </c>
      <c r="G10" s="303">
        <v>2.5</v>
      </c>
      <c r="H10" s="304">
        <v>85</v>
      </c>
      <c r="I10" s="305">
        <f t="shared" si="0"/>
        <v>998.33600000000001</v>
      </c>
      <c r="J10" s="306">
        <v>1011.47689</v>
      </c>
      <c r="K10" s="307">
        <f t="shared" si="1"/>
        <v>-13.140890000000013</v>
      </c>
      <c r="L10" s="308"/>
      <c r="M10" s="305">
        <v>27.129068832316101</v>
      </c>
      <c r="N10" s="309"/>
      <c r="O10" s="310"/>
      <c r="P10" s="311"/>
      <c r="Q10" s="305">
        <f t="shared" si="2"/>
        <v>27.129068832316101</v>
      </c>
      <c r="R10" s="312">
        <f t="shared" si="3"/>
        <v>1011.47689</v>
      </c>
      <c r="S10" s="312">
        <f t="shared" si="4"/>
        <v>987.64239689724866</v>
      </c>
      <c r="T10" s="307">
        <f t="shared" si="5"/>
        <v>13.988178832316066</v>
      </c>
      <c r="U10" s="295"/>
      <c r="W10" s="313" t="str">
        <f t="shared" si="6"/>
        <v>2026-27</v>
      </c>
      <c r="X10" s="279">
        <f t="shared" si="7"/>
        <v>59.82099999999997</v>
      </c>
      <c r="Y10" s="314"/>
      <c r="Z10" s="314">
        <f>'[8]RNG by Scenario'!Q18</f>
        <v>1.5424657534246575</v>
      </c>
      <c r="AA10" s="319"/>
      <c r="AB10" s="319"/>
      <c r="AC10" s="314">
        <f>'[8]RNG by Scenario'!T18</f>
        <v>1.095890410958904</v>
      </c>
      <c r="AD10" s="319"/>
      <c r="AE10" s="314">
        <f>'[8]RNG by Scenario'!V18</f>
        <v>0.82191780821917804</v>
      </c>
      <c r="AF10" s="313"/>
      <c r="AG10" s="313"/>
      <c r="AH10" s="313"/>
      <c r="AI10" s="313"/>
      <c r="AJ10" s="313"/>
      <c r="AK10" s="313">
        <v>15</v>
      </c>
      <c r="AL10" s="313"/>
      <c r="AM10" s="313"/>
      <c r="AN10" s="313"/>
      <c r="AO10" s="313"/>
      <c r="AP10" s="313"/>
      <c r="AQ10" s="313"/>
      <c r="AR10" s="313"/>
      <c r="AS10" s="313"/>
      <c r="AT10" s="313">
        <f t="shared" si="8"/>
        <v>0</v>
      </c>
      <c r="AU10" s="316">
        <v>0</v>
      </c>
      <c r="AV10" s="317">
        <v>23.834493102751402</v>
      </c>
      <c r="AY10"/>
    </row>
    <row r="11" spans="1:51" x14ac:dyDescent="0.25">
      <c r="A11" s="301"/>
      <c r="B11" s="16" t="s">
        <v>17</v>
      </c>
      <c r="C11" s="17"/>
      <c r="D11" s="302">
        <v>463.77900000000005</v>
      </c>
      <c r="E11" s="302">
        <v>0</v>
      </c>
      <c r="F11" s="302">
        <v>447.05700000000002</v>
      </c>
      <c r="G11" s="303">
        <v>2.5</v>
      </c>
      <c r="H11" s="304">
        <v>85</v>
      </c>
      <c r="I11" s="305">
        <f t="shared" si="0"/>
        <v>998.33600000000001</v>
      </c>
      <c r="J11" s="306">
        <v>1019.3393100000002</v>
      </c>
      <c r="K11" s="307">
        <f t="shared" si="1"/>
        <v>-21.00331000000017</v>
      </c>
      <c r="L11" s="308"/>
      <c r="M11" s="305">
        <v>33.289625157163734</v>
      </c>
      <c r="N11" s="309"/>
      <c r="O11" s="310"/>
      <c r="P11" s="311"/>
      <c r="Q11" s="305">
        <f t="shared" si="2"/>
        <v>33.289625157163734</v>
      </c>
      <c r="R11" s="312">
        <f t="shared" si="3"/>
        <v>1019.3393100000002</v>
      </c>
      <c r="S11" s="312">
        <f t="shared" si="4"/>
        <v>986.91179988517501</v>
      </c>
      <c r="T11" s="307">
        <f t="shared" si="5"/>
        <v>12.286315157163585</v>
      </c>
      <c r="U11" s="295"/>
      <c r="W11" s="313" t="str">
        <f t="shared" si="6"/>
        <v>2027-28</v>
      </c>
      <c r="X11" s="279">
        <f t="shared" si="7"/>
        <v>59.82099999999997</v>
      </c>
      <c r="Y11" s="314"/>
      <c r="Z11" s="314">
        <f>'[8]RNG by Scenario'!Q19</f>
        <v>1.9698630136986301</v>
      </c>
      <c r="AA11" s="319"/>
      <c r="AB11" s="319"/>
      <c r="AC11" s="314">
        <f>'[8]RNG by Scenario'!T19</f>
        <v>1.5753424657534247</v>
      </c>
      <c r="AD11" s="319"/>
      <c r="AE11" s="314">
        <f>'[8]RNG by Scenario'!V19</f>
        <v>0.82191780821917804</v>
      </c>
      <c r="AF11" s="313"/>
      <c r="AG11" s="313"/>
      <c r="AH11" s="313"/>
      <c r="AI11" s="313"/>
      <c r="AJ11" s="313"/>
      <c r="AK11" s="313">
        <v>15</v>
      </c>
      <c r="AL11" s="313"/>
      <c r="AM11" s="313"/>
      <c r="AN11" s="313"/>
      <c r="AO11" s="313"/>
      <c r="AP11" s="313"/>
      <c r="AQ11" s="313"/>
      <c r="AR11" s="313"/>
      <c r="AS11" s="313"/>
      <c r="AT11" s="313">
        <f t="shared" si="8"/>
        <v>0</v>
      </c>
      <c r="AU11" s="316">
        <v>0</v>
      </c>
      <c r="AV11" s="317">
        <v>32.427510114825211</v>
      </c>
      <c r="AY11"/>
    </row>
    <row r="12" spans="1:51" x14ac:dyDescent="0.25">
      <c r="A12" s="301"/>
      <c r="B12" s="16" t="s">
        <v>18</v>
      </c>
      <c r="C12" s="17"/>
      <c r="D12" s="302">
        <v>362.51900000000001</v>
      </c>
      <c r="E12" s="302">
        <v>0</v>
      </c>
      <c r="F12" s="302">
        <v>447.05700000000002</v>
      </c>
      <c r="G12" s="303">
        <v>2.5</v>
      </c>
      <c r="H12" s="304">
        <v>85</v>
      </c>
      <c r="I12" s="305">
        <f t="shared" si="0"/>
        <v>897.07600000000002</v>
      </c>
      <c r="J12" s="306">
        <v>1026.4849200000001</v>
      </c>
      <c r="K12" s="307">
        <f t="shared" si="1"/>
        <v>-129.40892000000008</v>
      </c>
      <c r="L12" s="308"/>
      <c r="M12" s="305">
        <v>39.704912943457749</v>
      </c>
      <c r="N12" s="309"/>
      <c r="O12" s="310"/>
      <c r="P12" s="311"/>
      <c r="Q12" s="305">
        <f t="shared" si="2"/>
        <v>39.704912943457749</v>
      </c>
      <c r="R12" s="312">
        <f t="shared" si="3"/>
        <v>1026.4849200000001</v>
      </c>
      <c r="S12" s="312">
        <f t="shared" si="4"/>
        <v>984.91782818019726</v>
      </c>
      <c r="T12" s="307">
        <f t="shared" si="5"/>
        <v>-89.704007056542309</v>
      </c>
      <c r="U12" s="295"/>
      <c r="W12" s="313" t="str">
        <f t="shared" si="6"/>
        <v>2028-29</v>
      </c>
      <c r="X12" s="279">
        <f t="shared" si="7"/>
        <v>117.08100000000002</v>
      </c>
      <c r="Y12" s="314"/>
      <c r="Z12" s="314">
        <f>'[8]RNG by Scenario'!Q20</f>
        <v>2.6849315068493151</v>
      </c>
      <c r="AA12" s="319"/>
      <c r="AB12" s="319"/>
      <c r="AC12" s="314">
        <f>'[8]RNG by Scenario'!T20</f>
        <v>1.5753424657534247</v>
      </c>
      <c r="AD12" s="319"/>
      <c r="AE12" s="314">
        <f>'[8]RNG by Scenario'!V20</f>
        <v>0.82191780821917804</v>
      </c>
      <c r="AF12" s="313">
        <v>4.74</v>
      </c>
      <c r="AG12" s="313"/>
      <c r="AH12" s="313"/>
      <c r="AI12" s="313">
        <f>SUM(AF12:AH12)</f>
        <v>4.74</v>
      </c>
      <c r="AJ12" s="313">
        <v>30</v>
      </c>
      <c r="AK12" s="313">
        <v>15</v>
      </c>
      <c r="AL12" s="313"/>
      <c r="AM12" s="315">
        <v>44</v>
      </c>
      <c r="AN12" s="313"/>
      <c r="AO12" s="313"/>
      <c r="AP12" s="313"/>
      <c r="AQ12" s="315"/>
      <c r="AR12" s="315"/>
      <c r="AS12" s="313"/>
      <c r="AT12" s="313">
        <f t="shared" si="8"/>
        <v>44</v>
      </c>
      <c r="AU12" s="316">
        <v>0</v>
      </c>
      <c r="AV12" s="317">
        <v>41.567091819802833</v>
      </c>
      <c r="AY12"/>
    </row>
    <row r="13" spans="1:51" x14ac:dyDescent="0.25">
      <c r="A13" s="301"/>
      <c r="B13" s="16" t="s">
        <v>19</v>
      </c>
      <c r="C13" s="17"/>
      <c r="D13" s="302">
        <v>362.51900000000001</v>
      </c>
      <c r="E13" s="302">
        <v>0</v>
      </c>
      <c r="F13" s="302">
        <v>447.05700000000002</v>
      </c>
      <c r="G13" s="303">
        <v>2.5</v>
      </c>
      <c r="H13" s="304">
        <v>85</v>
      </c>
      <c r="I13" s="305">
        <f t="shared" si="0"/>
        <v>897.07600000000002</v>
      </c>
      <c r="J13" s="306">
        <v>1035.2680499999999</v>
      </c>
      <c r="K13" s="307">
        <f t="shared" si="1"/>
        <v>-138.19204999999988</v>
      </c>
      <c r="L13" s="308"/>
      <c r="M13" s="305">
        <v>46.35392727602521</v>
      </c>
      <c r="N13" s="309"/>
      <c r="O13" s="310"/>
      <c r="P13" s="311"/>
      <c r="Q13" s="305">
        <f t="shared" si="2"/>
        <v>46.35392727602521</v>
      </c>
      <c r="R13" s="312">
        <f t="shared" si="3"/>
        <v>1035.2680499999999</v>
      </c>
      <c r="S13" s="312">
        <f t="shared" si="4"/>
        <v>980.6324957900332</v>
      </c>
      <c r="T13" s="307">
        <f t="shared" si="5"/>
        <v>-91.83812272397472</v>
      </c>
      <c r="U13" s="295"/>
      <c r="W13" s="313" t="str">
        <f t="shared" si="6"/>
        <v>2029-30</v>
      </c>
      <c r="X13" s="279">
        <f t="shared" si="7"/>
        <v>117.08100000000002</v>
      </c>
      <c r="Y13" s="314"/>
      <c r="Z13" s="314">
        <f>'[8]RNG by Scenario'!Q21</f>
        <v>2.7424657534246575</v>
      </c>
      <c r="AA13" s="319"/>
      <c r="AB13" s="319"/>
      <c r="AC13" s="314">
        <f>'[8]RNG by Scenario'!T21</f>
        <v>2.0547945205479454</v>
      </c>
      <c r="AD13" s="319"/>
      <c r="AE13" s="314">
        <f>'[8]RNG by Scenario'!V21</f>
        <v>1.095890410958904</v>
      </c>
      <c r="AF13" s="313">
        <v>4.74</v>
      </c>
      <c r="AG13" s="313"/>
      <c r="AH13" s="313"/>
      <c r="AI13" s="313">
        <f t="shared" ref="AI13:AI34" si="9">SUM(AF13:AH13)</f>
        <v>4.74</v>
      </c>
      <c r="AJ13" s="313">
        <v>30</v>
      </c>
      <c r="AK13" s="313">
        <v>15</v>
      </c>
      <c r="AL13" s="313"/>
      <c r="AM13" s="313">
        <v>44</v>
      </c>
      <c r="AN13" s="313"/>
      <c r="AO13" s="313"/>
      <c r="AP13" s="313"/>
      <c r="AQ13" s="313"/>
      <c r="AR13" s="313"/>
      <c r="AS13" s="313"/>
      <c r="AT13" s="313">
        <f t="shared" si="8"/>
        <v>44</v>
      </c>
      <c r="AU13" s="316">
        <v>0</v>
      </c>
      <c r="AV13" s="317">
        <v>54.635554209966671</v>
      </c>
      <c r="AY13"/>
    </row>
    <row r="14" spans="1:51" x14ac:dyDescent="0.25">
      <c r="A14" s="301"/>
      <c r="B14" s="16" t="s">
        <v>20</v>
      </c>
      <c r="C14" s="17"/>
      <c r="D14" s="302">
        <v>354.46300000000002</v>
      </c>
      <c r="E14" s="302">
        <v>0</v>
      </c>
      <c r="F14" s="302">
        <v>447.05700000000002</v>
      </c>
      <c r="G14" s="303">
        <v>2.5</v>
      </c>
      <c r="H14" s="304">
        <v>85</v>
      </c>
      <c r="I14" s="305">
        <f t="shared" si="0"/>
        <v>889.02</v>
      </c>
      <c r="J14" s="306">
        <v>1043.3949500000001</v>
      </c>
      <c r="K14" s="307">
        <f t="shared" si="1"/>
        <v>-154.37495000000013</v>
      </c>
      <c r="L14" s="308"/>
      <c r="M14" s="305">
        <v>53.205362409376228</v>
      </c>
      <c r="N14" s="309"/>
      <c r="O14" s="310"/>
      <c r="P14" s="311"/>
      <c r="Q14" s="305">
        <f t="shared" si="2"/>
        <v>53.205362409376228</v>
      </c>
      <c r="R14" s="312">
        <f t="shared" si="3"/>
        <v>1043.3949500000001</v>
      </c>
      <c r="S14" s="312">
        <f t="shared" si="4"/>
        <v>978.94593360403451</v>
      </c>
      <c r="T14" s="307">
        <f t="shared" si="5"/>
        <v>-101.16958759062391</v>
      </c>
      <c r="U14" s="295"/>
      <c r="W14" s="313" t="str">
        <f t="shared" si="6"/>
        <v>2030-31</v>
      </c>
      <c r="X14" s="279">
        <f t="shared" si="7"/>
        <v>115.91700000000003</v>
      </c>
      <c r="Y14" s="314"/>
      <c r="Z14" s="314">
        <f>'[8]RNG by Scenario'!Q22</f>
        <v>2.8027397260273976</v>
      </c>
      <c r="AA14" s="319"/>
      <c r="AB14" s="319"/>
      <c r="AC14" s="314">
        <f>'[8]RNG by Scenario'!T22</f>
        <v>2.0547945205479454</v>
      </c>
      <c r="AD14" s="319"/>
      <c r="AE14" s="314">
        <f>'[8]RNG by Scenario'!V22</f>
        <v>1.095890410958904</v>
      </c>
      <c r="AF14" s="313">
        <v>4.74</v>
      </c>
      <c r="AG14" s="313">
        <v>4.74</v>
      </c>
      <c r="AH14" s="313"/>
      <c r="AI14" s="313">
        <f t="shared" si="9"/>
        <v>9.48</v>
      </c>
      <c r="AJ14" s="313">
        <v>30</v>
      </c>
      <c r="AK14" s="313">
        <v>15</v>
      </c>
      <c r="AL14" s="313"/>
      <c r="AM14" s="313">
        <v>44</v>
      </c>
      <c r="AN14" s="315">
        <v>9.2200000000000006</v>
      </c>
      <c r="AO14" s="315"/>
      <c r="AP14" s="313"/>
      <c r="AQ14" s="313"/>
      <c r="AR14" s="313"/>
      <c r="AS14" s="313"/>
      <c r="AT14" s="313">
        <f t="shared" si="8"/>
        <v>53.22</v>
      </c>
      <c r="AU14" s="316">
        <v>0</v>
      </c>
      <c r="AV14" s="317">
        <v>64.449016395965558</v>
      </c>
      <c r="AY14"/>
    </row>
    <row r="15" spans="1:51" x14ac:dyDescent="0.25">
      <c r="A15" s="301"/>
      <c r="B15" s="16" t="s">
        <v>21</v>
      </c>
      <c r="C15" s="17"/>
      <c r="D15" s="302">
        <v>354.46300000000002</v>
      </c>
      <c r="E15" s="302">
        <v>0</v>
      </c>
      <c r="F15" s="302">
        <v>447.05700000000002</v>
      </c>
      <c r="G15" s="303">
        <v>2.5</v>
      </c>
      <c r="H15" s="304">
        <v>85</v>
      </c>
      <c r="I15" s="305">
        <f t="shared" si="0"/>
        <v>889.02</v>
      </c>
      <c r="J15" s="306">
        <v>1051.55927</v>
      </c>
      <c r="K15" s="307">
        <f t="shared" si="1"/>
        <v>-162.53926999999999</v>
      </c>
      <c r="L15" s="308"/>
      <c r="M15" s="305">
        <v>60.301475870693764</v>
      </c>
      <c r="N15" s="309"/>
      <c r="O15" s="310"/>
      <c r="P15" s="311"/>
      <c r="Q15" s="305">
        <f t="shared" si="2"/>
        <v>60.301475870693764</v>
      </c>
      <c r="R15" s="312">
        <f t="shared" si="3"/>
        <v>1051.55927</v>
      </c>
      <c r="S15" s="312">
        <f t="shared" si="4"/>
        <v>976.69821359789398</v>
      </c>
      <c r="T15" s="307">
        <f t="shared" si="5"/>
        <v>-102.23779412930617</v>
      </c>
      <c r="U15" s="295"/>
      <c r="W15" s="313" t="str">
        <f t="shared" si="6"/>
        <v>2031-32</v>
      </c>
      <c r="X15" s="279">
        <f t="shared" si="7"/>
        <v>115.91700000000003</v>
      </c>
      <c r="Y15" s="314"/>
      <c r="Z15" s="314">
        <f>'[8]RNG by Scenario'!Q23</f>
        <v>2.8657534246575342</v>
      </c>
      <c r="AA15" s="319"/>
      <c r="AB15" s="319"/>
      <c r="AC15" s="314">
        <f>'[8]RNG by Scenario'!T23</f>
        <v>2.7397260273972601</v>
      </c>
      <c r="AD15" s="319"/>
      <c r="AE15" s="314">
        <f>'[8]RNG by Scenario'!V23</f>
        <v>1.095890410958904</v>
      </c>
      <c r="AF15" s="313">
        <v>4.74</v>
      </c>
      <c r="AG15" s="313">
        <v>4.74</v>
      </c>
      <c r="AH15" s="313"/>
      <c r="AI15" s="313">
        <f t="shared" si="9"/>
        <v>9.48</v>
      </c>
      <c r="AJ15" s="313">
        <v>30</v>
      </c>
      <c r="AK15" s="313">
        <v>15</v>
      </c>
      <c r="AL15" s="313"/>
      <c r="AM15" s="313">
        <v>44</v>
      </c>
      <c r="AN15" s="313">
        <v>9.2200000000000006</v>
      </c>
      <c r="AO15" s="313"/>
      <c r="AP15" s="313"/>
      <c r="AQ15" s="313"/>
      <c r="AR15" s="313"/>
      <c r="AS15" s="313"/>
      <c r="AT15" s="313">
        <f t="shared" si="8"/>
        <v>53.22</v>
      </c>
      <c r="AU15" s="316">
        <v>0</v>
      </c>
      <c r="AV15" s="317">
        <v>74.861056402105945</v>
      </c>
      <c r="AY15"/>
    </row>
    <row r="16" spans="1:51" x14ac:dyDescent="0.25">
      <c r="A16" s="301"/>
      <c r="B16" s="16" t="s">
        <v>22</v>
      </c>
      <c r="C16" s="17"/>
      <c r="D16" s="302">
        <v>353.303</v>
      </c>
      <c r="E16" s="302">
        <v>0</v>
      </c>
      <c r="F16" s="302">
        <v>447.05700000000002</v>
      </c>
      <c r="G16" s="303">
        <v>2.5</v>
      </c>
      <c r="H16" s="304">
        <v>85</v>
      </c>
      <c r="I16" s="305">
        <f t="shared" si="0"/>
        <v>887.86</v>
      </c>
      <c r="J16" s="306">
        <v>1058.63858</v>
      </c>
      <c r="K16" s="307">
        <f t="shared" si="1"/>
        <v>-170.77858000000003</v>
      </c>
      <c r="L16" s="308"/>
      <c r="M16" s="305">
        <v>64.697841299247429</v>
      </c>
      <c r="N16" s="309"/>
      <c r="O16" s="310"/>
      <c r="P16" s="311"/>
      <c r="Q16" s="305">
        <f t="shared" si="2"/>
        <v>64.697841299247429</v>
      </c>
      <c r="R16" s="312">
        <f t="shared" si="3"/>
        <v>1058.63858</v>
      </c>
      <c r="S16" s="312">
        <f t="shared" si="4"/>
        <v>967.06761185387188</v>
      </c>
      <c r="T16" s="307">
        <f t="shared" si="5"/>
        <v>-106.08073870075259</v>
      </c>
      <c r="U16" s="295"/>
      <c r="W16" s="313" t="str">
        <f t="shared" si="6"/>
        <v>2032-33</v>
      </c>
      <c r="X16" s="279">
        <f t="shared" si="7"/>
        <v>117.077</v>
      </c>
      <c r="Y16" s="314"/>
      <c r="Z16" s="314">
        <f>'[8]RNG by Scenario'!Q24</f>
        <v>2.9287671232876713</v>
      </c>
      <c r="AA16" s="319"/>
      <c r="AB16" s="319"/>
      <c r="AC16" s="314">
        <f>'[8]RNG by Scenario'!T24</f>
        <v>2.7397260273972601</v>
      </c>
      <c r="AD16" s="319"/>
      <c r="AE16" s="314">
        <f>'[8]RNG by Scenario'!V24</f>
        <v>1.095890410958904</v>
      </c>
      <c r="AF16" s="313">
        <v>4.74</v>
      </c>
      <c r="AG16" s="313">
        <v>4.74</v>
      </c>
      <c r="AH16" s="313">
        <v>4.74</v>
      </c>
      <c r="AI16" s="313">
        <f t="shared" si="9"/>
        <v>14.22</v>
      </c>
      <c r="AJ16" s="313">
        <v>30</v>
      </c>
      <c r="AK16" s="313">
        <v>15</v>
      </c>
      <c r="AL16" s="313"/>
      <c r="AM16" s="313">
        <v>44</v>
      </c>
      <c r="AN16" s="313">
        <v>9.2200000000000006</v>
      </c>
      <c r="AO16" s="313"/>
      <c r="AP16" s="313"/>
      <c r="AQ16" s="313"/>
      <c r="AR16" s="313"/>
      <c r="AS16" s="313"/>
      <c r="AT16" s="313">
        <f t="shared" si="8"/>
        <v>53.22</v>
      </c>
      <c r="AU16" s="316">
        <v>0</v>
      </c>
      <c r="AV16" s="317">
        <v>91.570968146128195</v>
      </c>
      <c r="AY16"/>
    </row>
    <row r="17" spans="1:51" x14ac:dyDescent="0.25">
      <c r="A17" s="301"/>
      <c r="B17" s="16" t="s">
        <v>23</v>
      </c>
      <c r="C17" s="17"/>
      <c r="D17" s="302">
        <v>277.36700000000002</v>
      </c>
      <c r="E17" s="302">
        <v>0</v>
      </c>
      <c r="F17" s="302">
        <v>447.05700000000002</v>
      </c>
      <c r="G17" s="303">
        <v>2.5</v>
      </c>
      <c r="H17" s="304">
        <v>85</v>
      </c>
      <c r="I17" s="305">
        <f t="shared" si="0"/>
        <v>811.92399999999998</v>
      </c>
      <c r="J17" s="306">
        <v>1067.06105</v>
      </c>
      <c r="K17" s="307">
        <f t="shared" si="1"/>
        <v>-255.13705000000004</v>
      </c>
      <c r="L17" s="308"/>
      <c r="M17" s="305">
        <v>69.270096037161764</v>
      </c>
      <c r="N17" s="309"/>
      <c r="O17" s="310"/>
      <c r="P17" s="311"/>
      <c r="Q17" s="305">
        <f t="shared" si="2"/>
        <v>69.270096037161764</v>
      </c>
      <c r="R17" s="312">
        <f t="shared" si="3"/>
        <v>1067.06105</v>
      </c>
      <c r="S17" s="312">
        <f t="shared" si="4"/>
        <v>964.70851232564462</v>
      </c>
      <c r="T17" s="307">
        <f t="shared" si="5"/>
        <v>-185.86695396283824</v>
      </c>
      <c r="U17" s="295"/>
      <c r="W17" s="313" t="str">
        <f t="shared" si="6"/>
        <v>2033-34</v>
      </c>
      <c r="X17" s="279">
        <f t="shared" si="7"/>
        <v>117.233</v>
      </c>
      <c r="Y17" s="314"/>
      <c r="Z17" s="314">
        <f>'[8]RNG by Scenario'!Q25</f>
        <v>2.9917808219178084</v>
      </c>
      <c r="AA17" s="319"/>
      <c r="AB17" s="319"/>
      <c r="AC17" s="314">
        <f>'[8]RNG by Scenario'!T25</f>
        <v>3.0136986301369864</v>
      </c>
      <c r="AD17" s="319"/>
      <c r="AE17" s="314">
        <f>'[8]RNG by Scenario'!V25</f>
        <v>1.3698630136986301</v>
      </c>
      <c r="AF17" s="313">
        <v>4.74</v>
      </c>
      <c r="AG17" s="313">
        <v>4.74</v>
      </c>
      <c r="AH17" s="313">
        <v>4.74</v>
      </c>
      <c r="AI17" s="313">
        <f t="shared" si="9"/>
        <v>14.22</v>
      </c>
      <c r="AJ17" s="313">
        <v>30</v>
      </c>
      <c r="AK17" s="313">
        <v>15</v>
      </c>
      <c r="AL17" s="313"/>
      <c r="AM17" s="313">
        <v>44</v>
      </c>
      <c r="AN17" s="313">
        <v>9.2200000000000006</v>
      </c>
      <c r="AO17" s="313"/>
      <c r="AP17" s="313"/>
      <c r="AQ17" s="313"/>
      <c r="AR17" s="313"/>
      <c r="AS17" s="315">
        <v>75.78</v>
      </c>
      <c r="AT17" s="313">
        <f t="shared" si="8"/>
        <v>129</v>
      </c>
      <c r="AU17" s="316">
        <v>0</v>
      </c>
      <c r="AV17" s="317">
        <v>102.35253767435542</v>
      </c>
      <c r="AY17"/>
    </row>
    <row r="18" spans="1:51" x14ac:dyDescent="0.25">
      <c r="A18" s="301"/>
      <c r="B18" s="16" t="s">
        <v>24</v>
      </c>
      <c r="C18" s="17"/>
      <c r="D18" s="302">
        <v>277.36700000000002</v>
      </c>
      <c r="E18" s="302">
        <v>0</v>
      </c>
      <c r="F18" s="302">
        <v>447.05700000000002</v>
      </c>
      <c r="G18" s="303">
        <v>2.5</v>
      </c>
      <c r="H18" s="304">
        <v>85</v>
      </c>
      <c r="I18" s="305">
        <f t="shared" si="0"/>
        <v>811.92399999999998</v>
      </c>
      <c r="J18" s="306">
        <v>1074.4459299999999</v>
      </c>
      <c r="K18" s="307">
        <f t="shared" si="1"/>
        <v>-262.52192999999988</v>
      </c>
      <c r="L18" s="308"/>
      <c r="M18" s="305">
        <v>73.961063497843298</v>
      </c>
      <c r="N18" s="309"/>
      <c r="O18" s="310"/>
      <c r="P18" s="311"/>
      <c r="Q18" s="305">
        <f t="shared" si="2"/>
        <v>73.961063497843298</v>
      </c>
      <c r="R18" s="312">
        <f t="shared" si="3"/>
        <v>1074.4459299999999</v>
      </c>
      <c r="S18" s="312">
        <f t="shared" si="4"/>
        <v>967.13610038391221</v>
      </c>
      <c r="T18" s="307">
        <f t="shared" si="5"/>
        <v>-188.56086650215661</v>
      </c>
      <c r="U18" s="295"/>
      <c r="W18" s="313" t="str">
        <f t="shared" si="6"/>
        <v>2034-35</v>
      </c>
      <c r="X18" s="279">
        <f t="shared" si="7"/>
        <v>117.233</v>
      </c>
      <c r="Y18" s="314"/>
      <c r="Z18" s="314">
        <f>'[8]RNG by Scenario'!Q26</f>
        <v>3.0575342465753423</v>
      </c>
      <c r="AA18" s="319"/>
      <c r="AB18" s="319"/>
      <c r="AC18" s="314">
        <f>'[8]RNG by Scenario'!T26</f>
        <v>3.0136986301369864</v>
      </c>
      <c r="AD18" s="319"/>
      <c r="AE18" s="314">
        <f>'[8]RNG by Scenario'!V26</f>
        <v>1.3698630136986301</v>
      </c>
      <c r="AF18" s="313">
        <v>4.74</v>
      </c>
      <c r="AG18" s="313">
        <v>4.74</v>
      </c>
      <c r="AH18" s="313">
        <v>4.74</v>
      </c>
      <c r="AI18" s="313">
        <f t="shared" si="9"/>
        <v>14.22</v>
      </c>
      <c r="AJ18" s="313">
        <v>30</v>
      </c>
      <c r="AK18" s="313">
        <v>15</v>
      </c>
      <c r="AL18" s="313"/>
      <c r="AM18" s="313">
        <v>44</v>
      </c>
      <c r="AN18" s="313">
        <v>9.2200000000000006</v>
      </c>
      <c r="AO18" s="313"/>
      <c r="AP18" s="313"/>
      <c r="AQ18" s="313"/>
      <c r="AR18" s="313"/>
      <c r="AS18" s="313">
        <v>75.78</v>
      </c>
      <c r="AT18" s="313">
        <f t="shared" si="8"/>
        <v>129</v>
      </c>
      <c r="AU18" s="316">
        <v>0</v>
      </c>
      <c r="AV18" s="317">
        <v>107.3098296160876</v>
      </c>
      <c r="AY18"/>
    </row>
    <row r="19" spans="1:51" x14ac:dyDescent="0.25">
      <c r="A19" s="301"/>
      <c r="B19" s="16" t="s">
        <v>25</v>
      </c>
      <c r="C19" s="17"/>
      <c r="D19" s="302">
        <v>277.36700000000002</v>
      </c>
      <c r="E19" s="302">
        <v>0</v>
      </c>
      <c r="F19" s="302">
        <v>447.05700000000002</v>
      </c>
      <c r="G19" s="303">
        <v>2.5</v>
      </c>
      <c r="H19" s="304">
        <v>85</v>
      </c>
      <c r="I19" s="305">
        <f t="shared" si="0"/>
        <v>811.92399999999998</v>
      </c>
      <c r="J19" s="306">
        <v>1081.79108</v>
      </c>
      <c r="K19" s="307">
        <f t="shared" si="1"/>
        <v>-269.86707999999999</v>
      </c>
      <c r="L19" s="308"/>
      <c r="M19" s="305">
        <v>78.737891361682856</v>
      </c>
      <c r="N19" s="309"/>
      <c r="O19" s="310"/>
      <c r="P19" s="311"/>
      <c r="Q19" s="305">
        <f t="shared" si="2"/>
        <v>78.737891361682856</v>
      </c>
      <c r="R19" s="312">
        <f t="shared" si="3"/>
        <v>1081.79108</v>
      </c>
      <c r="S19" s="312">
        <f t="shared" si="4"/>
        <v>969.8441498085092</v>
      </c>
      <c r="T19" s="307">
        <f t="shared" si="5"/>
        <v>-191.12918863831715</v>
      </c>
      <c r="U19" s="295"/>
      <c r="W19" s="313" t="str">
        <f t="shared" si="6"/>
        <v>2035-36</v>
      </c>
      <c r="X19" s="279">
        <f t="shared" si="7"/>
        <v>117.233</v>
      </c>
      <c r="Y19" s="314"/>
      <c r="Z19" s="314">
        <f>'[8]RNG by Scenario'!Q27</f>
        <v>3.1260273972602741</v>
      </c>
      <c r="AA19" s="319"/>
      <c r="AB19" s="319"/>
      <c r="AC19" s="314">
        <f>'[8]RNG by Scenario'!T27</f>
        <v>3.2876712328767121</v>
      </c>
      <c r="AD19" s="319"/>
      <c r="AE19" s="314">
        <f>'[8]RNG by Scenario'!V27</f>
        <v>1.3698630136986301</v>
      </c>
      <c r="AF19" s="313">
        <v>4.74</v>
      </c>
      <c r="AG19" s="313">
        <v>4.74</v>
      </c>
      <c r="AH19" s="313">
        <v>4.74</v>
      </c>
      <c r="AI19" s="313">
        <f t="shared" si="9"/>
        <v>14.22</v>
      </c>
      <c r="AJ19" s="313">
        <v>30</v>
      </c>
      <c r="AK19" s="313">
        <v>15</v>
      </c>
      <c r="AL19" s="313"/>
      <c r="AM19" s="313">
        <v>44</v>
      </c>
      <c r="AN19" s="313">
        <v>9.2200000000000006</v>
      </c>
      <c r="AO19" s="313"/>
      <c r="AP19" s="313"/>
      <c r="AQ19" s="313"/>
      <c r="AR19" s="313"/>
      <c r="AS19" s="313">
        <v>75.78</v>
      </c>
      <c r="AT19" s="313">
        <f t="shared" si="8"/>
        <v>129</v>
      </c>
      <c r="AU19" s="316">
        <v>0</v>
      </c>
      <c r="AV19" s="317">
        <v>111.94693019149072</v>
      </c>
      <c r="AY19"/>
    </row>
    <row r="20" spans="1:51" x14ac:dyDescent="0.25">
      <c r="A20" s="301"/>
      <c r="B20" s="16" t="s">
        <v>26</v>
      </c>
      <c r="C20" s="17"/>
      <c r="D20" s="302">
        <v>277.36700000000002</v>
      </c>
      <c r="E20" s="302">
        <v>0</v>
      </c>
      <c r="F20" s="302">
        <v>447.05700000000002</v>
      </c>
      <c r="G20" s="303">
        <v>2.5</v>
      </c>
      <c r="H20" s="304">
        <v>85</v>
      </c>
      <c r="I20" s="305">
        <f t="shared" si="0"/>
        <v>811.92399999999998</v>
      </c>
      <c r="J20" s="306">
        <v>1088.3149900000001</v>
      </c>
      <c r="K20" s="307">
        <f t="shared" si="1"/>
        <v>-276.3909900000001</v>
      </c>
      <c r="L20" s="308"/>
      <c r="M20" s="305">
        <v>83.436153129403692</v>
      </c>
      <c r="N20" s="309"/>
      <c r="O20" s="310"/>
      <c r="P20" s="311"/>
      <c r="Q20" s="305">
        <f t="shared" si="2"/>
        <v>83.436153129403692</v>
      </c>
      <c r="R20" s="312">
        <f t="shared" si="3"/>
        <v>1088.3149900000001</v>
      </c>
      <c r="S20" s="312">
        <f t="shared" si="4"/>
        <v>971.66103416474016</v>
      </c>
      <c r="T20" s="307">
        <f t="shared" si="5"/>
        <v>-192.95483687059641</v>
      </c>
      <c r="U20" s="295"/>
      <c r="W20" s="313" t="str">
        <f t="shared" si="6"/>
        <v>2036-37</v>
      </c>
      <c r="X20" s="279">
        <f t="shared" si="7"/>
        <v>117.233</v>
      </c>
      <c r="Y20" s="314"/>
      <c r="Z20" s="314">
        <f>'[8]RNG by Scenario'!Q28</f>
        <v>3.1945205479452055</v>
      </c>
      <c r="AA20" s="319"/>
      <c r="AB20" s="319"/>
      <c r="AC20" s="314">
        <f>'[8]RNG by Scenario'!T28</f>
        <v>3.2876712328767121</v>
      </c>
      <c r="AD20" s="319"/>
      <c r="AE20" s="314">
        <f>'[8]RNG by Scenario'!V28</f>
        <v>1.3698630136986301</v>
      </c>
      <c r="AF20" s="313">
        <v>4.74</v>
      </c>
      <c r="AG20" s="313">
        <v>4.74</v>
      </c>
      <c r="AH20" s="313">
        <v>4.74</v>
      </c>
      <c r="AI20" s="313">
        <f t="shared" si="9"/>
        <v>14.22</v>
      </c>
      <c r="AJ20" s="313">
        <v>30</v>
      </c>
      <c r="AK20" s="313">
        <v>15</v>
      </c>
      <c r="AL20" s="313"/>
      <c r="AM20" s="313">
        <v>44</v>
      </c>
      <c r="AN20" s="313">
        <v>9.2200000000000006</v>
      </c>
      <c r="AO20" s="313"/>
      <c r="AP20" s="313"/>
      <c r="AQ20" s="313"/>
      <c r="AR20" s="313"/>
      <c r="AS20" s="313">
        <v>75.78</v>
      </c>
      <c r="AT20" s="313">
        <f t="shared" si="8"/>
        <v>129</v>
      </c>
      <c r="AU20" s="316">
        <v>0</v>
      </c>
      <c r="AV20" s="317">
        <v>116.65395583525988</v>
      </c>
      <c r="AY20"/>
    </row>
    <row r="21" spans="1:51" x14ac:dyDescent="0.25">
      <c r="A21" s="301"/>
      <c r="B21" s="16" t="s">
        <v>27</v>
      </c>
      <c r="C21" s="17"/>
      <c r="D21" s="302">
        <v>277.36700000000002</v>
      </c>
      <c r="E21" s="302">
        <v>0</v>
      </c>
      <c r="F21" s="302">
        <v>447.05700000000002</v>
      </c>
      <c r="G21" s="303">
        <v>2.5</v>
      </c>
      <c r="H21" s="304">
        <v>85</v>
      </c>
      <c r="I21" s="305">
        <f t="shared" si="0"/>
        <v>811.92399999999998</v>
      </c>
      <c r="J21" s="306">
        <v>1096.5153700000001</v>
      </c>
      <c r="K21" s="307">
        <f t="shared" si="1"/>
        <v>-284.5913700000001</v>
      </c>
      <c r="L21" s="308"/>
      <c r="M21" s="305">
        <v>88.182181166437161</v>
      </c>
      <c r="N21" s="309"/>
      <c r="O21" s="310"/>
      <c r="P21" s="311"/>
      <c r="Q21" s="305">
        <f>SUM(M21:P21)</f>
        <v>88.182181166437161</v>
      </c>
      <c r="R21" s="312">
        <f t="shared" si="3"/>
        <v>1096.5153700000001</v>
      </c>
      <c r="S21" s="312">
        <f t="shared" si="4"/>
        <v>975.0376780083418</v>
      </c>
      <c r="T21" s="307">
        <f t="shared" si="5"/>
        <v>-196.40918883356289</v>
      </c>
      <c r="U21" s="295"/>
      <c r="W21" s="313" t="str">
        <f t="shared" si="6"/>
        <v>2037-38</v>
      </c>
      <c r="X21" s="279">
        <f t="shared" si="7"/>
        <v>117.233</v>
      </c>
      <c r="Y21" s="314"/>
      <c r="Z21" s="314">
        <f>'[8]RNG by Scenario'!Q29</f>
        <v>3.2657534246575342</v>
      </c>
      <c r="AA21" s="319"/>
      <c r="AB21" s="319"/>
      <c r="AC21" s="314">
        <f>'[8]RNG by Scenario'!T29</f>
        <v>3.5616438356164384</v>
      </c>
      <c r="AD21" s="319"/>
      <c r="AE21" s="314">
        <f>'[8]RNG by Scenario'!V29</f>
        <v>1.6438356164383561</v>
      </c>
      <c r="AF21" s="313">
        <v>4.74</v>
      </c>
      <c r="AG21" s="313">
        <v>4.74</v>
      </c>
      <c r="AH21" s="313">
        <v>4.74</v>
      </c>
      <c r="AI21" s="313">
        <f t="shared" si="9"/>
        <v>14.22</v>
      </c>
      <c r="AJ21" s="313">
        <v>30</v>
      </c>
      <c r="AK21" s="313">
        <v>15</v>
      </c>
      <c r="AL21" s="313"/>
      <c r="AM21" s="313">
        <v>44</v>
      </c>
      <c r="AN21" s="313">
        <v>9.2200000000000006</v>
      </c>
      <c r="AO21" s="313"/>
      <c r="AP21" s="313"/>
      <c r="AQ21" s="313"/>
      <c r="AR21" s="313"/>
      <c r="AS21" s="313">
        <v>75.78</v>
      </c>
      <c r="AT21" s="313">
        <f t="shared" si="8"/>
        <v>129</v>
      </c>
      <c r="AU21" s="316">
        <v>0</v>
      </c>
      <c r="AV21" s="317">
        <v>121.4776919916583</v>
      </c>
      <c r="AY21"/>
    </row>
    <row r="22" spans="1:51" x14ac:dyDescent="0.25">
      <c r="A22" s="301"/>
      <c r="B22" s="16" t="s">
        <v>28</v>
      </c>
      <c r="C22" s="17"/>
      <c r="D22" s="302">
        <v>277.36700000000002</v>
      </c>
      <c r="E22" s="302">
        <v>0</v>
      </c>
      <c r="F22" s="302">
        <v>447.05700000000002</v>
      </c>
      <c r="G22" s="303">
        <v>2.5</v>
      </c>
      <c r="H22" s="304">
        <v>85</v>
      </c>
      <c r="I22" s="305">
        <f t="shared" si="0"/>
        <v>811.92399999999998</v>
      </c>
      <c r="J22" s="306">
        <v>1104.03051</v>
      </c>
      <c r="K22" s="307">
        <f t="shared" si="1"/>
        <v>-292.10651000000007</v>
      </c>
      <c r="L22" s="308"/>
      <c r="M22" s="305">
        <v>92.929797918278652</v>
      </c>
      <c r="N22" s="309"/>
      <c r="O22" s="310"/>
      <c r="P22" s="311"/>
      <c r="Q22" s="305">
        <f>SUM(M22:P22)</f>
        <v>92.929797918278652</v>
      </c>
      <c r="R22" s="312">
        <f t="shared" si="3"/>
        <v>1104.03051</v>
      </c>
      <c r="S22" s="312">
        <f t="shared" si="4"/>
        <v>977.00572755371707</v>
      </c>
      <c r="T22" s="307">
        <f t="shared" si="5"/>
        <v>-199.17671208172146</v>
      </c>
      <c r="U22" s="295"/>
      <c r="W22" s="313" t="str">
        <f t="shared" si="6"/>
        <v>2038-39</v>
      </c>
      <c r="X22" s="279">
        <f t="shared" si="7"/>
        <v>117.233</v>
      </c>
      <c r="Y22" s="314"/>
      <c r="Z22" s="314">
        <f>'[8]RNG by Scenario'!Q30</f>
        <v>3.3369863013698633</v>
      </c>
      <c r="AA22" s="319"/>
      <c r="AB22" s="319"/>
      <c r="AC22" s="314">
        <f>'[8]RNG by Scenario'!T30</f>
        <v>3.5616438356164384</v>
      </c>
      <c r="AD22" s="319"/>
      <c r="AE22" s="314">
        <f>'[8]RNG by Scenario'!V30</f>
        <v>1.6438356164383561</v>
      </c>
      <c r="AF22" s="313">
        <v>4.74</v>
      </c>
      <c r="AG22" s="313">
        <v>4.74</v>
      </c>
      <c r="AH22" s="313">
        <v>4.74</v>
      </c>
      <c r="AI22" s="313">
        <f t="shared" si="9"/>
        <v>14.22</v>
      </c>
      <c r="AJ22" s="313">
        <v>30</v>
      </c>
      <c r="AK22" s="313">
        <v>15</v>
      </c>
      <c r="AL22" s="313"/>
      <c r="AM22" s="313">
        <v>44</v>
      </c>
      <c r="AN22" s="313">
        <v>9.2200000000000006</v>
      </c>
      <c r="AO22" s="313"/>
      <c r="AP22" s="313"/>
      <c r="AQ22" s="313"/>
      <c r="AR22" s="313"/>
      <c r="AS22" s="313">
        <v>75.78</v>
      </c>
      <c r="AT22" s="313">
        <f t="shared" si="8"/>
        <v>129</v>
      </c>
      <c r="AU22" s="316">
        <v>0</v>
      </c>
      <c r="AV22" s="317">
        <v>127.02478244628297</v>
      </c>
      <c r="AY22"/>
    </row>
    <row r="23" spans="1:51" x14ac:dyDescent="0.25">
      <c r="A23" s="301"/>
      <c r="B23" s="16" t="s">
        <v>29</v>
      </c>
      <c r="C23" s="17"/>
      <c r="D23" s="302">
        <v>277.36700000000002</v>
      </c>
      <c r="E23" s="302">
        <v>0</v>
      </c>
      <c r="F23" s="302">
        <v>447.05700000000002</v>
      </c>
      <c r="G23" s="303">
        <v>2.5</v>
      </c>
      <c r="H23" s="304">
        <v>85</v>
      </c>
      <c r="I23" s="305">
        <f t="shared" si="0"/>
        <v>811.92399999999998</v>
      </c>
      <c r="J23" s="306">
        <v>1111.41419</v>
      </c>
      <c r="K23" s="307">
        <f t="shared" si="1"/>
        <v>-299.49018999999998</v>
      </c>
      <c r="L23" s="308"/>
      <c r="M23" s="305">
        <v>97.670053136093202</v>
      </c>
      <c r="N23" s="309"/>
      <c r="O23" s="310"/>
      <c r="P23" s="311"/>
      <c r="Q23" s="305">
        <f>SUM(M23:P23)</f>
        <v>97.670053136093202</v>
      </c>
      <c r="R23" s="312">
        <f t="shared" si="3"/>
        <v>1111.41419</v>
      </c>
      <c r="S23" s="312">
        <f t="shared" si="4"/>
        <v>979.14094731355726</v>
      </c>
      <c r="T23" s="307">
        <f t="shared" si="5"/>
        <v>-201.82013686390678</v>
      </c>
      <c r="U23" s="295"/>
      <c r="W23" s="313" t="str">
        <f t="shared" si="6"/>
        <v>2039-40</v>
      </c>
      <c r="X23" s="279">
        <f t="shared" si="7"/>
        <v>117.233</v>
      </c>
      <c r="Y23" s="314"/>
      <c r="Z23" s="314">
        <f>'[8]RNG by Scenario'!Q31</f>
        <v>3.4109589041095894</v>
      </c>
      <c r="AA23" s="319"/>
      <c r="AB23" s="319"/>
      <c r="AC23" s="314">
        <f>'[8]RNG by Scenario'!T31</f>
        <v>4.1095890410958908</v>
      </c>
      <c r="AD23" s="319"/>
      <c r="AE23" s="314">
        <f>'[8]RNG by Scenario'!V31</f>
        <v>1.6438356164383561</v>
      </c>
      <c r="AF23" s="313">
        <v>4.74</v>
      </c>
      <c r="AG23" s="313">
        <v>4.74</v>
      </c>
      <c r="AH23" s="313">
        <v>4.74</v>
      </c>
      <c r="AI23" s="313">
        <f t="shared" si="9"/>
        <v>14.22</v>
      </c>
      <c r="AJ23" s="313">
        <v>30</v>
      </c>
      <c r="AK23" s="313">
        <v>15</v>
      </c>
      <c r="AL23" s="313"/>
      <c r="AM23" s="313">
        <v>44</v>
      </c>
      <c r="AN23" s="313">
        <v>9.2200000000000006</v>
      </c>
      <c r="AO23" s="313"/>
      <c r="AP23" s="313"/>
      <c r="AQ23" s="313"/>
      <c r="AR23" s="313"/>
      <c r="AS23" s="313">
        <v>75.78</v>
      </c>
      <c r="AT23" s="313">
        <f t="shared" si="8"/>
        <v>129</v>
      </c>
      <c r="AU23" s="316">
        <v>0</v>
      </c>
      <c r="AV23" s="317">
        <v>132.27324268644267</v>
      </c>
      <c r="AY23"/>
    </row>
    <row r="24" spans="1:51" x14ac:dyDescent="0.25">
      <c r="A24" s="301"/>
      <c r="B24" s="16" t="s">
        <v>30</v>
      </c>
      <c r="C24" s="17"/>
      <c r="D24" s="302">
        <v>277.36700000000002</v>
      </c>
      <c r="E24" s="302">
        <v>0</v>
      </c>
      <c r="F24" s="302">
        <v>447.05700000000002</v>
      </c>
      <c r="G24" s="303">
        <v>2.5</v>
      </c>
      <c r="H24" s="304">
        <v>85</v>
      </c>
      <c r="I24" s="305">
        <f t="shared" si="0"/>
        <v>811.92399999999998</v>
      </c>
      <c r="J24" s="306">
        <v>1117.6881399999997</v>
      </c>
      <c r="K24" s="307">
        <f t="shared" si="1"/>
        <v>-305.76413999999977</v>
      </c>
      <c r="L24" s="308"/>
      <c r="M24" s="305">
        <v>102.37590959050084</v>
      </c>
      <c r="N24" s="309"/>
      <c r="O24" s="310"/>
      <c r="P24" s="311"/>
      <c r="Q24" s="305">
        <f>SUM(M24:P24)</f>
        <v>102.37590959050084</v>
      </c>
      <c r="R24" s="312">
        <f t="shared" si="3"/>
        <v>1117.6881399999997</v>
      </c>
      <c r="S24" s="312">
        <f t="shared" si="4"/>
        <v>979.66276610554587</v>
      </c>
      <c r="T24" s="307">
        <f t="shared" si="5"/>
        <v>-203.38823040949887</v>
      </c>
      <c r="U24" s="295"/>
      <c r="W24" s="313" t="str">
        <f t="shared" si="6"/>
        <v>2040-41</v>
      </c>
      <c r="X24" s="279">
        <f t="shared" si="7"/>
        <v>117.233</v>
      </c>
      <c r="Y24" s="314"/>
      <c r="Z24" s="314">
        <f>'[8]RNG by Scenario'!Q32</f>
        <v>3.484931506849315</v>
      </c>
      <c r="AA24" s="319"/>
      <c r="AB24" s="319"/>
      <c r="AC24" s="314">
        <f>'[8]RNG by Scenario'!T32</f>
        <v>4.1095890410958908</v>
      </c>
      <c r="AD24" s="319"/>
      <c r="AE24" s="314">
        <f>'[8]RNG by Scenario'!V32</f>
        <v>1.6438356164383561</v>
      </c>
      <c r="AF24" s="313">
        <v>4.74</v>
      </c>
      <c r="AG24" s="313">
        <v>4.74</v>
      </c>
      <c r="AH24" s="313">
        <v>4.74</v>
      </c>
      <c r="AI24" s="313">
        <f t="shared" si="9"/>
        <v>14.22</v>
      </c>
      <c r="AJ24" s="313">
        <v>30</v>
      </c>
      <c r="AK24" s="313">
        <v>15</v>
      </c>
      <c r="AL24" s="313"/>
      <c r="AM24" s="313">
        <v>44</v>
      </c>
      <c r="AN24" s="313">
        <v>9.2200000000000006</v>
      </c>
      <c r="AO24" s="313"/>
      <c r="AP24" s="313"/>
      <c r="AQ24" s="313"/>
      <c r="AR24" s="313"/>
      <c r="AS24" s="313">
        <v>75.78</v>
      </c>
      <c r="AT24" s="313">
        <f t="shared" si="8"/>
        <v>129</v>
      </c>
      <c r="AU24" s="316">
        <v>0</v>
      </c>
      <c r="AV24" s="317">
        <v>138.02537389445385</v>
      </c>
      <c r="AY24"/>
    </row>
    <row r="25" spans="1:51" x14ac:dyDescent="0.25">
      <c r="A25" s="301"/>
      <c r="B25" s="16" t="s">
        <v>31</v>
      </c>
      <c r="C25" s="17"/>
      <c r="D25" s="302">
        <v>277.36700000000002</v>
      </c>
      <c r="E25" s="302">
        <v>0</v>
      </c>
      <c r="F25" s="302">
        <v>447.05700000000002</v>
      </c>
      <c r="G25" s="303">
        <v>2.5</v>
      </c>
      <c r="H25" s="304">
        <v>85</v>
      </c>
      <c r="I25" s="305">
        <f t="shared" si="0"/>
        <v>811.92399999999998</v>
      </c>
      <c r="J25" s="306">
        <v>1125.7561599999999</v>
      </c>
      <c r="K25" s="307">
        <f>I25-J25</f>
        <v>-313.83215999999993</v>
      </c>
      <c r="L25" s="308"/>
      <c r="M25" s="305">
        <v>106.95842847332402</v>
      </c>
      <c r="N25" s="309"/>
      <c r="O25" s="310"/>
      <c r="P25" s="311"/>
      <c r="Q25" s="305">
        <f>SUM(M25:P25)</f>
        <v>106.95842847332402</v>
      </c>
      <c r="R25" s="312">
        <f>J25</f>
        <v>1125.7561599999999</v>
      </c>
      <c r="S25" s="312">
        <f t="shared" si="4"/>
        <v>984.10081704384493</v>
      </c>
      <c r="T25" s="307">
        <f>I25+Q25-R25</f>
        <v>-206.8737315266759</v>
      </c>
      <c r="U25" s="295"/>
      <c r="V25" s="320"/>
      <c r="W25" s="313" t="str">
        <f>B25</f>
        <v>2041-42</v>
      </c>
      <c r="X25" s="279">
        <f t="shared" si="7"/>
        <v>117.233</v>
      </c>
      <c r="Y25" s="314"/>
      <c r="Z25" s="314">
        <f>'[8]RNG by Scenario'!Q33</f>
        <v>3.5616438356164384</v>
      </c>
      <c r="AA25" s="319"/>
      <c r="AB25" s="319"/>
      <c r="AC25" s="314">
        <f>'[8]RNG by Scenario'!T33</f>
        <v>4.3835616438356162</v>
      </c>
      <c r="AD25" s="319"/>
      <c r="AE25" s="314">
        <f>'[8]RNG by Scenario'!V33</f>
        <v>1.9178082191780821</v>
      </c>
      <c r="AF25" s="313">
        <v>4.74</v>
      </c>
      <c r="AG25" s="313">
        <v>4.74</v>
      </c>
      <c r="AH25" s="313">
        <v>4.74</v>
      </c>
      <c r="AI25" s="313">
        <f t="shared" si="9"/>
        <v>14.22</v>
      </c>
      <c r="AJ25" s="313">
        <v>30</v>
      </c>
      <c r="AK25" s="313">
        <v>15</v>
      </c>
      <c r="AL25" s="313"/>
      <c r="AM25" s="313">
        <v>44</v>
      </c>
      <c r="AN25" s="313">
        <v>9.2200000000000006</v>
      </c>
      <c r="AO25" s="313"/>
      <c r="AP25" s="313"/>
      <c r="AQ25" s="313"/>
      <c r="AR25" s="313"/>
      <c r="AS25" s="313">
        <v>75.78</v>
      </c>
      <c r="AT25" s="313">
        <f t="shared" si="8"/>
        <v>129</v>
      </c>
      <c r="AU25" s="316">
        <v>0</v>
      </c>
      <c r="AV25" s="317">
        <v>141.65534295615501</v>
      </c>
      <c r="AY25"/>
    </row>
    <row r="26" spans="1:51" x14ac:dyDescent="0.25">
      <c r="A26" s="301"/>
      <c r="B26" s="16" t="s">
        <v>34</v>
      </c>
      <c r="C26" s="17"/>
      <c r="D26" s="302">
        <v>277.36700000000002</v>
      </c>
      <c r="E26" s="302">
        <v>0</v>
      </c>
      <c r="F26" s="302">
        <v>447.05700000000002</v>
      </c>
      <c r="G26" s="303">
        <v>2.5</v>
      </c>
      <c r="H26" s="304">
        <v>85</v>
      </c>
      <c r="I26" s="305">
        <f t="shared" si="0"/>
        <v>811.92399999999998</v>
      </c>
      <c r="J26" s="306">
        <v>1133.1107300000001</v>
      </c>
      <c r="K26" s="307">
        <f t="shared" ref="K26:K34" si="10">I26-J26</f>
        <v>-321.18673000000013</v>
      </c>
      <c r="L26" s="308"/>
      <c r="M26" s="321">
        <v>111.68148430943501</v>
      </c>
      <c r="N26" s="309"/>
      <c r="O26" s="310"/>
      <c r="P26" s="311"/>
      <c r="Q26" s="305">
        <f t="shared" ref="Q26:Q34" si="11">SUM(M26:P26)</f>
        <v>111.68148430943501</v>
      </c>
      <c r="R26" s="312">
        <f t="shared" ref="R26:R34" si="12">J26</f>
        <v>1133.1107300000001</v>
      </c>
      <c r="S26" s="312">
        <f t="shared" si="4"/>
        <v>987.20387720192525</v>
      </c>
      <c r="T26" s="307">
        <f t="shared" ref="T26:T34" si="13">I26+Q26-R26</f>
        <v>-209.50524569056506</v>
      </c>
      <c r="U26" s="295"/>
      <c r="W26" s="313" t="str">
        <f t="shared" ref="W26:W34" si="14">B26</f>
        <v>2042-43</v>
      </c>
      <c r="X26" s="279">
        <f t="shared" si="7"/>
        <v>117.233</v>
      </c>
      <c r="Y26" s="314"/>
      <c r="Z26" s="314">
        <f>'[8]RNG by Scenario'!Q34</f>
        <v>3.6410958904109587</v>
      </c>
      <c r="AA26" s="319"/>
      <c r="AB26" s="319"/>
      <c r="AC26" s="314">
        <f>'[8]RNG by Scenario'!T34</f>
        <v>4.3835616438356162</v>
      </c>
      <c r="AD26" s="319"/>
      <c r="AE26" s="314">
        <f>'[8]RNG by Scenario'!V34</f>
        <v>1.9178082191780821</v>
      </c>
      <c r="AF26" s="313">
        <v>4.74</v>
      </c>
      <c r="AG26" s="313">
        <v>4.74</v>
      </c>
      <c r="AH26" s="313">
        <v>4.74</v>
      </c>
      <c r="AI26" s="313">
        <f t="shared" si="9"/>
        <v>14.22</v>
      </c>
      <c r="AJ26" s="313">
        <v>30</v>
      </c>
      <c r="AK26" s="313">
        <v>15</v>
      </c>
      <c r="AL26" s="313"/>
      <c r="AM26" s="313">
        <v>44</v>
      </c>
      <c r="AN26" s="313">
        <v>9.2200000000000006</v>
      </c>
      <c r="AO26" s="313"/>
      <c r="AP26" s="313"/>
      <c r="AQ26" s="313"/>
      <c r="AR26" s="313"/>
      <c r="AS26" s="313">
        <v>75.78</v>
      </c>
      <c r="AT26" s="313">
        <f t="shared" si="8"/>
        <v>129</v>
      </c>
      <c r="AU26" s="316">
        <v>0</v>
      </c>
      <c r="AV26" s="317">
        <v>145.90685279807485</v>
      </c>
      <c r="AY26"/>
    </row>
    <row r="27" spans="1:51" x14ac:dyDescent="0.25">
      <c r="A27" s="301"/>
      <c r="B27" s="16" t="s">
        <v>37</v>
      </c>
      <c r="C27" s="17"/>
      <c r="D27" s="302">
        <v>277.36700000000002</v>
      </c>
      <c r="E27" s="302">
        <v>0</v>
      </c>
      <c r="F27" s="302">
        <v>447.05700000000002</v>
      </c>
      <c r="G27" s="303">
        <v>2.5</v>
      </c>
      <c r="H27" s="304">
        <v>85</v>
      </c>
      <c r="I27" s="305">
        <f t="shared" si="0"/>
        <v>811.92399999999998</v>
      </c>
      <c r="J27" s="306">
        <v>1140.4231</v>
      </c>
      <c r="K27" s="307">
        <f t="shared" si="10"/>
        <v>-328.4991</v>
      </c>
      <c r="L27" s="308"/>
      <c r="M27" s="321">
        <v>116.36065912139</v>
      </c>
      <c r="N27" s="309"/>
      <c r="O27" s="310"/>
      <c r="P27" s="311"/>
      <c r="Q27" s="305">
        <f t="shared" si="11"/>
        <v>116.36065912139</v>
      </c>
      <c r="R27" s="312">
        <f t="shared" si="12"/>
        <v>1140.4231</v>
      </c>
      <c r="S27" s="312">
        <f t="shared" si="4"/>
        <v>990.62543216628421</v>
      </c>
      <c r="T27" s="307">
        <f t="shared" si="13"/>
        <v>-212.13844087861003</v>
      </c>
      <c r="U27" s="295"/>
      <c r="W27" s="313" t="str">
        <f t="shared" si="14"/>
        <v>2043-44</v>
      </c>
      <c r="X27" s="279">
        <f t="shared" si="7"/>
        <v>117.233</v>
      </c>
      <c r="Y27" s="314"/>
      <c r="Z27" s="314">
        <f>'[8]RNG by Scenario'!Q35</f>
        <v>3.7205479452054795</v>
      </c>
      <c r="AA27" s="319"/>
      <c r="AB27" s="319"/>
      <c r="AC27" s="314">
        <f>'[8]RNG by Scenario'!T35</f>
        <v>4.6575342465753424</v>
      </c>
      <c r="AD27" s="319"/>
      <c r="AE27" s="314">
        <f>'[8]RNG by Scenario'!V35</f>
        <v>1.9178082191780821</v>
      </c>
      <c r="AF27" s="313">
        <v>4.74</v>
      </c>
      <c r="AG27" s="313">
        <v>4.74</v>
      </c>
      <c r="AH27" s="313">
        <v>4.74</v>
      </c>
      <c r="AI27" s="313">
        <f t="shared" si="9"/>
        <v>14.22</v>
      </c>
      <c r="AJ27" s="313">
        <v>30</v>
      </c>
      <c r="AK27" s="313">
        <v>15</v>
      </c>
      <c r="AL27" s="313"/>
      <c r="AM27" s="313">
        <v>44</v>
      </c>
      <c r="AN27" s="313">
        <v>9.2200000000000006</v>
      </c>
      <c r="AO27" s="313"/>
      <c r="AP27" s="313"/>
      <c r="AQ27" s="313"/>
      <c r="AR27" s="313"/>
      <c r="AS27" s="313">
        <v>75.78</v>
      </c>
      <c r="AT27" s="313">
        <f t="shared" si="8"/>
        <v>129</v>
      </c>
      <c r="AU27" s="316">
        <v>0</v>
      </c>
      <c r="AV27" s="317">
        <v>149.79766783371574</v>
      </c>
      <c r="AY27"/>
    </row>
    <row r="28" spans="1:51" x14ac:dyDescent="0.25">
      <c r="A28" s="301"/>
      <c r="B28" s="16" t="s">
        <v>35</v>
      </c>
      <c r="C28" s="17"/>
      <c r="D28" s="302">
        <v>277.36700000000002</v>
      </c>
      <c r="E28" s="302">
        <v>0</v>
      </c>
      <c r="F28" s="302">
        <v>447.05700000000002</v>
      </c>
      <c r="G28" s="303">
        <v>2.5</v>
      </c>
      <c r="H28" s="304">
        <v>85</v>
      </c>
      <c r="I28" s="305">
        <f t="shared" si="0"/>
        <v>811.92399999999998</v>
      </c>
      <c r="J28" s="306">
        <v>1146.87691</v>
      </c>
      <c r="K28" s="307">
        <f t="shared" si="10"/>
        <v>-334.95290999999997</v>
      </c>
      <c r="L28" s="308"/>
      <c r="M28" s="321">
        <v>121.039833933344</v>
      </c>
      <c r="N28" s="309"/>
      <c r="O28" s="310"/>
      <c r="P28" s="311"/>
      <c r="Q28" s="305">
        <f t="shared" si="11"/>
        <v>121.039833933344</v>
      </c>
      <c r="R28" s="312">
        <f t="shared" si="12"/>
        <v>1146.87691</v>
      </c>
      <c r="S28" s="312">
        <f t="shared" si="4"/>
        <v>989.33716231692688</v>
      </c>
      <c r="T28" s="307">
        <f t="shared" si="13"/>
        <v>-213.913076066656</v>
      </c>
      <c r="U28" s="295"/>
      <c r="W28" s="313" t="str">
        <f t="shared" si="14"/>
        <v>2044-45</v>
      </c>
      <c r="X28" s="279">
        <f t="shared" si="7"/>
        <v>117.233</v>
      </c>
      <c r="Y28" s="314"/>
      <c r="Z28" s="314">
        <f>'[8]RNG by Scenario'!Q36</f>
        <v>3.8027397260273976</v>
      </c>
      <c r="AA28" s="319"/>
      <c r="AB28" s="319"/>
      <c r="AC28" s="314">
        <f>'[8]RNG by Scenario'!T36</f>
        <v>4.9315068493150687</v>
      </c>
      <c r="AD28" s="319"/>
      <c r="AE28" s="314">
        <f>'[8]RNG by Scenario'!V36</f>
        <v>1.9178082191780821</v>
      </c>
      <c r="AF28" s="313">
        <v>4.74</v>
      </c>
      <c r="AG28" s="313">
        <v>4.74</v>
      </c>
      <c r="AH28" s="313">
        <v>4.74</v>
      </c>
      <c r="AI28" s="313">
        <f t="shared" si="9"/>
        <v>14.22</v>
      </c>
      <c r="AJ28" s="313">
        <v>30</v>
      </c>
      <c r="AK28" s="313">
        <v>15</v>
      </c>
      <c r="AL28" s="313"/>
      <c r="AM28" s="313">
        <v>44</v>
      </c>
      <c r="AN28" s="313">
        <v>9.2200000000000006</v>
      </c>
      <c r="AO28" s="313"/>
      <c r="AP28" s="313"/>
      <c r="AQ28" s="313"/>
      <c r="AR28" s="313"/>
      <c r="AS28" s="313">
        <v>75.78</v>
      </c>
      <c r="AT28" s="313">
        <f t="shared" si="8"/>
        <v>129</v>
      </c>
      <c r="AU28" s="316">
        <v>0</v>
      </c>
      <c r="AV28" s="317">
        <v>157.53974768307313</v>
      </c>
      <c r="AY28"/>
    </row>
    <row r="29" spans="1:51" x14ac:dyDescent="0.25">
      <c r="A29" s="301"/>
      <c r="B29" s="16" t="s">
        <v>36</v>
      </c>
      <c r="C29" s="17"/>
      <c r="D29" s="302">
        <v>277.36700000000002</v>
      </c>
      <c r="E29" s="302">
        <v>0</v>
      </c>
      <c r="F29" s="302">
        <v>447.05700000000002</v>
      </c>
      <c r="G29" s="303">
        <v>2.5</v>
      </c>
      <c r="H29" s="304">
        <v>85</v>
      </c>
      <c r="I29" s="305">
        <f t="shared" si="0"/>
        <v>811.92399999999998</v>
      </c>
      <c r="J29" s="306">
        <v>1155.0855800000002</v>
      </c>
      <c r="K29" s="307">
        <f t="shared" si="10"/>
        <v>-343.16158000000019</v>
      </c>
      <c r="L29" s="308"/>
      <c r="M29" s="321">
        <v>125.719008745298</v>
      </c>
      <c r="N29" s="309"/>
      <c r="O29" s="310"/>
      <c r="P29" s="311"/>
      <c r="Q29" s="305">
        <f t="shared" si="11"/>
        <v>125.719008745298</v>
      </c>
      <c r="R29" s="312">
        <f t="shared" si="12"/>
        <v>1155.0855800000002</v>
      </c>
      <c r="S29" s="312">
        <f t="shared" si="4"/>
        <v>991.91727175299684</v>
      </c>
      <c r="T29" s="307">
        <f t="shared" si="13"/>
        <v>-217.44257125470222</v>
      </c>
      <c r="U29" s="295"/>
      <c r="W29" s="313" t="str">
        <f t="shared" si="14"/>
        <v>2045-46</v>
      </c>
      <c r="X29" s="279">
        <f t="shared" si="7"/>
        <v>117.233</v>
      </c>
      <c r="Y29" s="314"/>
      <c r="Z29" s="314">
        <f>'[8]RNG by Scenario'!Q37</f>
        <v>3.4219178082191779</v>
      </c>
      <c r="AA29" s="319"/>
      <c r="AB29" s="319"/>
      <c r="AC29" s="314">
        <f>'[8]RNG by Scenario'!T37</f>
        <v>5.2054794520547949</v>
      </c>
      <c r="AD29" s="319"/>
      <c r="AE29" s="314">
        <f>'[8]RNG by Scenario'!V37</f>
        <v>2.1917808219178081</v>
      </c>
      <c r="AF29" s="313">
        <v>4.74</v>
      </c>
      <c r="AG29" s="313">
        <v>4.74</v>
      </c>
      <c r="AH29" s="313">
        <v>4.74</v>
      </c>
      <c r="AI29" s="313">
        <f t="shared" si="9"/>
        <v>14.22</v>
      </c>
      <c r="AJ29" s="313">
        <v>30</v>
      </c>
      <c r="AK29" s="313">
        <v>15</v>
      </c>
      <c r="AL29" s="313"/>
      <c r="AM29" s="313">
        <v>44</v>
      </c>
      <c r="AN29" s="313">
        <v>9.2200000000000006</v>
      </c>
      <c r="AO29" s="313"/>
      <c r="AP29" s="313"/>
      <c r="AQ29" s="313"/>
      <c r="AR29" s="313"/>
      <c r="AS29" s="313">
        <v>75.78</v>
      </c>
      <c r="AT29" s="313">
        <f t="shared" si="8"/>
        <v>129</v>
      </c>
      <c r="AU29" s="316">
        <v>0</v>
      </c>
      <c r="AV29" s="317">
        <v>163.16830824700327</v>
      </c>
      <c r="AY29"/>
    </row>
    <row r="30" spans="1:51" x14ac:dyDescent="0.25">
      <c r="A30" s="301"/>
      <c r="B30" s="16" t="s">
        <v>38</v>
      </c>
      <c r="C30" s="17"/>
      <c r="D30" s="302">
        <v>277.36700000000002</v>
      </c>
      <c r="E30" s="302">
        <v>0</v>
      </c>
      <c r="F30" s="302">
        <v>447.05700000000002</v>
      </c>
      <c r="G30" s="303">
        <v>2.5</v>
      </c>
      <c r="H30" s="304">
        <v>85</v>
      </c>
      <c r="I30" s="305">
        <f t="shared" si="0"/>
        <v>811.92399999999998</v>
      </c>
      <c r="J30" s="306">
        <v>1162.3530800000001</v>
      </c>
      <c r="K30" s="307">
        <f t="shared" si="10"/>
        <v>-350.42908000000011</v>
      </c>
      <c r="L30" s="308"/>
      <c r="M30" s="321">
        <v>130.39818355725299</v>
      </c>
      <c r="N30" s="309"/>
      <c r="O30" s="310"/>
      <c r="P30" s="311"/>
      <c r="Q30" s="305">
        <f t="shared" si="11"/>
        <v>130.39818355725299</v>
      </c>
      <c r="R30" s="312">
        <f t="shared" si="12"/>
        <v>1162.3530800000001</v>
      </c>
      <c r="S30" s="312">
        <f t="shared" si="4"/>
        <v>993.28600227036281</v>
      </c>
      <c r="T30" s="307">
        <f t="shared" si="13"/>
        <v>-220.03089644274712</v>
      </c>
      <c r="U30" s="295"/>
      <c r="W30" s="313" t="str">
        <f t="shared" si="14"/>
        <v>2046-47</v>
      </c>
      <c r="X30" s="279">
        <f t="shared" si="7"/>
        <v>117.233</v>
      </c>
      <c r="Y30" s="314"/>
      <c r="Z30" s="314">
        <f>'[8]RNG by Scenario'!Q38</f>
        <v>3.0794520547945203</v>
      </c>
      <c r="AA30" s="319"/>
      <c r="AB30" s="319"/>
      <c r="AC30" s="314">
        <f>'[8]RNG by Scenario'!T38</f>
        <v>5.7534246575342465</v>
      </c>
      <c r="AD30" s="319"/>
      <c r="AE30" s="314">
        <f>'[8]RNG by Scenario'!V38</f>
        <v>2.1917808219178081</v>
      </c>
      <c r="AF30" s="313">
        <v>4.74</v>
      </c>
      <c r="AG30" s="313">
        <v>4.74</v>
      </c>
      <c r="AH30" s="313">
        <v>4.74</v>
      </c>
      <c r="AI30" s="313">
        <f t="shared" si="9"/>
        <v>14.22</v>
      </c>
      <c r="AJ30" s="313">
        <v>30</v>
      </c>
      <c r="AK30" s="313">
        <v>15</v>
      </c>
      <c r="AL30" s="313"/>
      <c r="AM30" s="313">
        <v>44</v>
      </c>
      <c r="AN30" s="313">
        <v>9.2200000000000006</v>
      </c>
      <c r="AO30" s="313"/>
      <c r="AP30" s="313"/>
      <c r="AQ30" s="313"/>
      <c r="AR30" s="313"/>
      <c r="AS30" s="313">
        <v>75.78</v>
      </c>
      <c r="AT30" s="313">
        <f t="shared" si="8"/>
        <v>129</v>
      </c>
      <c r="AU30" s="316">
        <v>0</v>
      </c>
      <c r="AV30" s="317">
        <v>169.06707772963728</v>
      </c>
      <c r="AY30"/>
    </row>
    <row r="31" spans="1:51" x14ac:dyDescent="0.25">
      <c r="A31" s="301"/>
      <c r="B31" s="16" t="s">
        <v>39</v>
      </c>
      <c r="C31" s="17"/>
      <c r="D31" s="302">
        <v>277.36700000000002</v>
      </c>
      <c r="E31" s="302">
        <v>0</v>
      </c>
      <c r="F31" s="302">
        <v>447.05700000000002</v>
      </c>
      <c r="G31" s="303">
        <v>2.5</v>
      </c>
      <c r="H31" s="304">
        <v>85</v>
      </c>
      <c r="I31" s="305">
        <f t="shared" si="0"/>
        <v>811.92399999999998</v>
      </c>
      <c r="J31" s="306">
        <v>1169.36942</v>
      </c>
      <c r="K31" s="307">
        <f t="shared" si="10"/>
        <v>-357.44542000000001</v>
      </c>
      <c r="L31" s="308"/>
      <c r="M31" s="321">
        <v>135.07735836920699</v>
      </c>
      <c r="N31" s="309"/>
      <c r="O31" s="310"/>
      <c r="P31" s="311"/>
      <c r="Q31" s="305">
        <f t="shared" si="11"/>
        <v>135.07735836920699</v>
      </c>
      <c r="R31" s="312">
        <f t="shared" si="12"/>
        <v>1169.36942</v>
      </c>
      <c r="S31" s="312">
        <f t="shared" si="4"/>
        <v>995.82313257617398</v>
      </c>
      <c r="T31" s="307">
        <f t="shared" si="13"/>
        <v>-222.36806163079302</v>
      </c>
      <c r="U31" s="295"/>
      <c r="W31" s="313" t="str">
        <f t="shared" si="14"/>
        <v>2047-48</v>
      </c>
      <c r="X31" s="279">
        <f t="shared" si="7"/>
        <v>117.233</v>
      </c>
      <c r="Y31" s="314"/>
      <c r="Z31" s="314">
        <f>'[8]RNG by Scenario'!Q39</f>
        <v>2.7726027397260271</v>
      </c>
      <c r="AA31" s="319"/>
      <c r="AB31" s="319"/>
      <c r="AC31" s="314">
        <f>'[8]RNG by Scenario'!T39</f>
        <v>5.4794520547945202</v>
      </c>
      <c r="AD31" s="319"/>
      <c r="AE31" s="314">
        <f>'[8]RNG by Scenario'!V39</f>
        <v>2.1917808219178081</v>
      </c>
      <c r="AF31" s="313">
        <v>4.74</v>
      </c>
      <c r="AG31" s="313">
        <v>4.74</v>
      </c>
      <c r="AH31" s="313">
        <v>4.74</v>
      </c>
      <c r="AI31" s="313">
        <f t="shared" si="9"/>
        <v>14.22</v>
      </c>
      <c r="AJ31" s="313">
        <v>30</v>
      </c>
      <c r="AK31" s="313">
        <v>15</v>
      </c>
      <c r="AL31" s="313"/>
      <c r="AM31" s="313">
        <v>44</v>
      </c>
      <c r="AN31" s="313">
        <v>9.2200000000000006</v>
      </c>
      <c r="AO31" s="313"/>
      <c r="AP31" s="313"/>
      <c r="AQ31" s="313"/>
      <c r="AR31" s="313"/>
      <c r="AS31" s="313">
        <v>75.78</v>
      </c>
      <c r="AT31" s="313">
        <f t="shared" si="8"/>
        <v>129</v>
      </c>
      <c r="AU31" s="316">
        <v>0</v>
      </c>
      <c r="AV31" s="317">
        <v>173.54628742382607</v>
      </c>
      <c r="AY31"/>
    </row>
    <row r="32" spans="1:51" x14ac:dyDescent="0.25">
      <c r="A32" s="301"/>
      <c r="B32" s="16" t="s">
        <v>40</v>
      </c>
      <c r="C32" s="17"/>
      <c r="D32" s="302">
        <v>277.36700000000002</v>
      </c>
      <c r="E32" s="302">
        <v>0</v>
      </c>
      <c r="F32" s="302">
        <v>447.05700000000002</v>
      </c>
      <c r="G32" s="303">
        <v>2.5</v>
      </c>
      <c r="H32" s="304">
        <v>85</v>
      </c>
      <c r="I32" s="305">
        <f t="shared" si="0"/>
        <v>811.92399999999998</v>
      </c>
      <c r="J32" s="306">
        <v>1175.3373799999999</v>
      </c>
      <c r="K32" s="307">
        <f t="shared" si="10"/>
        <v>-363.41337999999996</v>
      </c>
      <c r="L32" s="308"/>
      <c r="M32" s="321">
        <v>139.75653318116099</v>
      </c>
      <c r="N32" s="309"/>
      <c r="O32" s="310"/>
      <c r="P32" s="311"/>
      <c r="Q32" s="305">
        <f t="shared" si="11"/>
        <v>139.75653318116099</v>
      </c>
      <c r="R32" s="312">
        <f t="shared" si="12"/>
        <v>1175.3373799999999</v>
      </c>
      <c r="S32" s="312">
        <f t="shared" si="4"/>
        <v>996.22025005144997</v>
      </c>
      <c r="T32" s="307">
        <f t="shared" si="13"/>
        <v>-223.65684681883897</v>
      </c>
      <c r="U32" s="295"/>
      <c r="W32" s="313" t="str">
        <f t="shared" si="14"/>
        <v>2048-49</v>
      </c>
      <c r="X32" s="279">
        <f t="shared" si="7"/>
        <v>117.233</v>
      </c>
      <c r="Y32" s="314"/>
      <c r="Z32" s="314">
        <f>'[8]RNG by Scenario'!Q40</f>
        <v>2.493150684931507</v>
      </c>
      <c r="AA32" s="319"/>
      <c r="AB32" s="319"/>
      <c r="AC32" s="314">
        <f>'[8]RNG by Scenario'!T40</f>
        <v>6.0273972602739727</v>
      </c>
      <c r="AD32" s="319"/>
      <c r="AE32" s="314">
        <f>'[8]RNG by Scenario'!V40</f>
        <v>2.1917808219178081</v>
      </c>
      <c r="AF32" s="313">
        <v>4.74</v>
      </c>
      <c r="AG32" s="313">
        <v>4.74</v>
      </c>
      <c r="AH32" s="313">
        <v>4.74</v>
      </c>
      <c r="AI32" s="313">
        <f t="shared" si="9"/>
        <v>14.22</v>
      </c>
      <c r="AJ32" s="313">
        <v>30</v>
      </c>
      <c r="AK32" s="313">
        <v>15</v>
      </c>
      <c r="AL32" s="313"/>
      <c r="AM32" s="313">
        <v>44</v>
      </c>
      <c r="AN32" s="313">
        <v>9.2200000000000006</v>
      </c>
      <c r="AO32" s="313"/>
      <c r="AP32" s="313"/>
      <c r="AQ32" s="313"/>
      <c r="AR32" s="313"/>
      <c r="AS32" s="313">
        <v>75.78</v>
      </c>
      <c r="AT32" s="313">
        <f t="shared" si="8"/>
        <v>129</v>
      </c>
      <c r="AU32" s="316">
        <v>0</v>
      </c>
      <c r="AV32" s="317">
        <v>179.11712994854994</v>
      </c>
      <c r="AY32"/>
    </row>
    <row r="33" spans="1:55" x14ac:dyDescent="0.25">
      <c r="A33" s="301"/>
      <c r="B33" s="16" t="s">
        <v>41</v>
      </c>
      <c r="C33" s="17"/>
      <c r="D33" s="302">
        <v>277.36700000000002</v>
      </c>
      <c r="E33" s="302">
        <v>0</v>
      </c>
      <c r="F33" s="302">
        <v>447.05700000000002</v>
      </c>
      <c r="G33" s="303">
        <v>2.5</v>
      </c>
      <c r="H33" s="304">
        <v>85</v>
      </c>
      <c r="I33" s="305">
        <f t="shared" si="0"/>
        <v>811.92399999999998</v>
      </c>
      <c r="J33" s="306">
        <v>1182.8938000000001</v>
      </c>
      <c r="K33" s="307">
        <f t="shared" si="10"/>
        <v>-370.96980000000008</v>
      </c>
      <c r="L33" s="308"/>
      <c r="M33" s="321">
        <v>144.43570799311601</v>
      </c>
      <c r="N33" s="309"/>
      <c r="O33" s="310"/>
      <c r="P33" s="311"/>
      <c r="Q33" s="305">
        <f t="shared" si="11"/>
        <v>144.43570799311601</v>
      </c>
      <c r="R33" s="312">
        <f t="shared" si="12"/>
        <v>1182.8938000000001</v>
      </c>
      <c r="S33" s="312">
        <f t="shared" si="4"/>
        <v>1000.0127554745897</v>
      </c>
      <c r="T33" s="307">
        <f t="shared" si="13"/>
        <v>-226.53409200688407</v>
      </c>
      <c r="U33" s="295"/>
      <c r="W33" s="313" t="str">
        <f t="shared" si="14"/>
        <v>2049-50</v>
      </c>
      <c r="X33" s="279">
        <f t="shared" si="7"/>
        <v>117.233</v>
      </c>
      <c r="Y33" s="314"/>
      <c r="Z33" s="314">
        <f>'[8]RNG by Scenario'!Q41</f>
        <v>2.2438356164383562</v>
      </c>
      <c r="AA33" s="319"/>
      <c r="AB33" s="319"/>
      <c r="AC33" s="314">
        <f>'[8]RNG by Scenario'!T41</f>
        <v>5.7534246575342465</v>
      </c>
      <c r="AD33" s="319"/>
      <c r="AE33" s="314">
        <f>'[8]RNG by Scenario'!V41</f>
        <v>2.4657534246575343</v>
      </c>
      <c r="AF33" s="313">
        <v>4.74</v>
      </c>
      <c r="AG33" s="313">
        <v>4.74</v>
      </c>
      <c r="AH33" s="313">
        <v>4.74</v>
      </c>
      <c r="AI33" s="313">
        <f t="shared" si="9"/>
        <v>14.22</v>
      </c>
      <c r="AJ33" s="313">
        <v>30</v>
      </c>
      <c r="AK33" s="313">
        <v>15</v>
      </c>
      <c r="AL33" s="313"/>
      <c r="AM33" s="313">
        <v>44</v>
      </c>
      <c r="AN33" s="313">
        <v>9.2200000000000006</v>
      </c>
      <c r="AO33" s="313"/>
      <c r="AP33" s="313"/>
      <c r="AQ33" s="313"/>
      <c r="AR33" s="313"/>
      <c r="AS33" s="313">
        <v>75.78</v>
      </c>
      <c r="AT33" s="313">
        <f t="shared" si="8"/>
        <v>129</v>
      </c>
      <c r="AU33" s="316">
        <v>0</v>
      </c>
      <c r="AV33" s="317">
        <v>182.8810445254104</v>
      </c>
      <c r="AY33"/>
    </row>
    <row r="34" spans="1:55" ht="15.75" customHeight="1" x14ac:dyDescent="0.25">
      <c r="A34" s="301"/>
      <c r="B34" s="16" t="s">
        <v>42</v>
      </c>
      <c r="C34" s="17"/>
      <c r="D34" s="302">
        <v>277.36700000000002</v>
      </c>
      <c r="E34" s="302">
        <v>0</v>
      </c>
      <c r="F34" s="302">
        <v>447.05700000000002</v>
      </c>
      <c r="G34" s="303">
        <v>2.5</v>
      </c>
      <c r="H34" s="304">
        <v>85</v>
      </c>
      <c r="I34" s="305">
        <f t="shared" si="0"/>
        <v>811.92399999999998</v>
      </c>
      <c r="J34" s="306">
        <v>1189.35995</v>
      </c>
      <c r="K34" s="307">
        <f t="shared" si="10"/>
        <v>-377.43595000000005</v>
      </c>
      <c r="L34" s="308"/>
      <c r="M34" s="321">
        <v>149.11488280507001</v>
      </c>
      <c r="N34" s="309"/>
      <c r="O34" s="310"/>
      <c r="P34" s="311"/>
      <c r="Q34" s="305">
        <f t="shared" si="11"/>
        <v>149.11488280507001</v>
      </c>
      <c r="R34" s="312">
        <f t="shared" si="12"/>
        <v>1189.35995</v>
      </c>
      <c r="S34" s="312">
        <f t="shared" si="4"/>
        <v>1002.5282895097957</v>
      </c>
      <c r="T34" s="307">
        <f t="shared" si="13"/>
        <v>-228.32106719493004</v>
      </c>
      <c r="U34" s="295"/>
      <c r="W34" s="313" t="str">
        <f t="shared" si="14"/>
        <v>2050-51</v>
      </c>
      <c r="X34" s="279">
        <f t="shared" si="7"/>
        <v>117.233</v>
      </c>
      <c r="Y34" s="314"/>
      <c r="Z34" s="314">
        <f>'[8]RNG by Scenario'!Q42</f>
        <v>2.0191780821917806</v>
      </c>
      <c r="AA34" s="319"/>
      <c r="AB34" s="319"/>
      <c r="AC34" s="314">
        <f>'[8]RNG by Scenario'!T42</f>
        <v>6.3013698630136989</v>
      </c>
      <c r="AD34" s="319"/>
      <c r="AE34" s="314">
        <f>'[8]RNG by Scenario'!V42</f>
        <v>2.4657534246575343</v>
      </c>
      <c r="AF34" s="313">
        <v>4.74</v>
      </c>
      <c r="AG34" s="319">
        <v>4.74</v>
      </c>
      <c r="AH34" s="319">
        <v>4.74</v>
      </c>
      <c r="AI34" s="313">
        <f t="shared" si="9"/>
        <v>14.22</v>
      </c>
      <c r="AJ34" s="313">
        <v>30</v>
      </c>
      <c r="AK34" s="313">
        <v>15</v>
      </c>
      <c r="AL34" s="313"/>
      <c r="AM34" s="313">
        <v>44</v>
      </c>
      <c r="AN34" s="313">
        <v>9.2200000000000006</v>
      </c>
      <c r="AO34" s="313"/>
      <c r="AP34" s="313"/>
      <c r="AQ34" s="313"/>
      <c r="AR34" s="313"/>
      <c r="AS34" s="313">
        <v>75.78</v>
      </c>
      <c r="AT34" s="313">
        <f t="shared" si="8"/>
        <v>129</v>
      </c>
      <c r="AU34" s="316">
        <v>0</v>
      </c>
      <c r="AV34" s="317">
        <v>186.83166049020434</v>
      </c>
      <c r="AY34"/>
    </row>
    <row r="35" spans="1:55" x14ac:dyDescent="0.25">
      <c r="C35" s="17"/>
      <c r="AY35"/>
      <c r="BA35" s="322"/>
      <c r="BB35" s="323"/>
      <c r="BC35" s="324"/>
    </row>
    <row r="36" spans="1:55" x14ac:dyDescent="0.25">
      <c r="C36" s="293"/>
      <c r="D36" s="293"/>
      <c r="E36" s="293"/>
      <c r="F36" s="293"/>
      <c r="G36" s="18"/>
      <c r="H36" s="18"/>
      <c r="I36" s="305"/>
      <c r="J36" s="293"/>
      <c r="K36" s="293"/>
      <c r="L36" s="293"/>
      <c r="M36" s="305"/>
      <c r="N36" s="293"/>
      <c r="O36" s="293"/>
      <c r="P36" s="293"/>
      <c r="Q36" s="293"/>
      <c r="R36" s="293"/>
      <c r="S36" s="293"/>
      <c r="T36" s="293"/>
      <c r="U36" s="293"/>
      <c r="V36" s="293"/>
      <c r="W36" s="325"/>
      <c r="X36" s="325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5"/>
      <c r="AV36" s="325"/>
      <c r="AW36" s="325"/>
      <c r="AX36" s="325"/>
      <c r="AY36"/>
      <c r="BA36" s="322"/>
    </row>
    <row r="37" spans="1:55" x14ac:dyDescent="0.25">
      <c r="C37" s="293"/>
      <c r="D37" s="293"/>
      <c r="E37" s="293"/>
      <c r="F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325"/>
      <c r="X37" s="325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5"/>
      <c r="AV37" s="325"/>
      <c r="AW37" s="325"/>
      <c r="AX37" s="325"/>
      <c r="AY37"/>
    </row>
    <row r="38" spans="1:55" x14ac:dyDescent="0.25">
      <c r="C38" s="293"/>
      <c r="D38" s="293"/>
      <c r="E38" s="293"/>
      <c r="F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325"/>
      <c r="X38" s="325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5"/>
      <c r="AV38" s="325"/>
      <c r="AW38" s="325"/>
      <c r="AX38" s="325"/>
      <c r="AY38"/>
    </row>
    <row r="39" spans="1:55" x14ac:dyDescent="0.25"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325"/>
      <c r="X39" s="325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5"/>
      <c r="AV39" s="325"/>
      <c r="AW39" s="325"/>
      <c r="AX39" s="325"/>
      <c r="AY39"/>
    </row>
    <row r="40" spans="1:55" x14ac:dyDescent="0.25"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325"/>
      <c r="X40" s="325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5"/>
      <c r="AV40" s="325"/>
      <c r="AW40" s="325"/>
      <c r="AX40" s="325"/>
      <c r="AY40"/>
    </row>
    <row r="41" spans="1:55" x14ac:dyDescent="0.25"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325"/>
      <c r="X41" s="325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5"/>
      <c r="AV41" s="325"/>
      <c r="AW41" s="325"/>
      <c r="AX41" s="325"/>
      <c r="AY41"/>
    </row>
    <row r="42" spans="1:55" x14ac:dyDescent="0.25"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325"/>
      <c r="X42" s="325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5"/>
      <c r="AV42" s="325"/>
      <c r="AW42" s="325"/>
      <c r="AX42" s="325"/>
      <c r="AY42"/>
    </row>
    <row r="43" spans="1:55" x14ac:dyDescent="0.25"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325"/>
      <c r="X43" s="325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5"/>
      <c r="AV43" s="325"/>
      <c r="AW43" s="325"/>
      <c r="AX43" s="325"/>
      <c r="AY43"/>
    </row>
    <row r="44" spans="1:55" x14ac:dyDescent="0.25"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325"/>
      <c r="X44" s="325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  <c r="AJ44" s="326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5"/>
      <c r="AV44" s="325"/>
      <c r="AW44" s="325"/>
      <c r="AX44" s="325"/>
      <c r="AY44"/>
    </row>
    <row r="45" spans="1:55" x14ac:dyDescent="0.25">
      <c r="C45" s="293"/>
      <c r="D45" s="293"/>
      <c r="E45" s="293"/>
      <c r="F45" s="293"/>
      <c r="G45" s="293"/>
      <c r="H45" s="293"/>
      <c r="I45" s="293"/>
      <c r="K45" s="327"/>
      <c r="L45" s="293"/>
      <c r="M45" s="327"/>
      <c r="N45" s="293"/>
      <c r="O45" s="293"/>
      <c r="P45" s="293"/>
      <c r="Q45" s="293"/>
      <c r="R45" s="293"/>
      <c r="S45" s="293"/>
      <c r="T45" s="293"/>
      <c r="U45" s="293"/>
      <c r="V45" s="293"/>
      <c r="W45" s="325"/>
      <c r="X45" s="325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6"/>
      <c r="AQ45" s="326"/>
      <c r="AR45" s="326"/>
      <c r="AS45" s="326"/>
      <c r="AT45" s="326"/>
      <c r="AU45" s="325"/>
      <c r="AV45" s="325"/>
      <c r="AW45" s="325"/>
      <c r="AX45" s="325"/>
      <c r="AY45"/>
    </row>
    <row r="46" spans="1:55" x14ac:dyDescent="0.25">
      <c r="C46" s="293"/>
      <c r="D46" s="293"/>
      <c r="E46" s="293"/>
      <c r="F46" s="293"/>
      <c r="G46" s="293"/>
      <c r="H46" s="293"/>
      <c r="I46" s="293"/>
      <c r="K46" s="327"/>
      <c r="L46" s="293"/>
      <c r="M46" s="327"/>
      <c r="N46" s="293"/>
      <c r="O46" s="293"/>
      <c r="P46" s="293"/>
      <c r="Q46" s="293"/>
      <c r="R46" s="293"/>
      <c r="S46" s="293"/>
      <c r="T46" s="293"/>
      <c r="U46" s="293"/>
      <c r="V46" s="293"/>
      <c r="W46" s="325"/>
      <c r="X46" s="325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5"/>
      <c r="AV46" s="325"/>
      <c r="AW46" s="325"/>
      <c r="AX46" s="325"/>
      <c r="AY46"/>
    </row>
    <row r="47" spans="1:55" x14ac:dyDescent="0.25">
      <c r="I47" s="293"/>
      <c r="J47" s="327"/>
      <c r="K47" s="328"/>
      <c r="M47" s="328"/>
      <c r="W47" s="325"/>
      <c r="X47" s="325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25"/>
      <c r="AV47" s="325"/>
      <c r="AW47" s="325"/>
      <c r="AX47" s="325"/>
      <c r="AY47"/>
    </row>
    <row r="48" spans="1:55" x14ac:dyDescent="0.25">
      <c r="I48" s="293"/>
      <c r="J48" s="327"/>
      <c r="K48" s="328"/>
      <c r="M48" s="328"/>
      <c r="W48" s="325"/>
      <c r="X48" s="325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25"/>
      <c r="AV48" s="325"/>
      <c r="AW48" s="325"/>
      <c r="AX48" s="325"/>
      <c r="AY48"/>
    </row>
    <row r="49" spans="10:51" x14ac:dyDescent="0.25">
      <c r="J49" s="328"/>
      <c r="K49" s="328"/>
      <c r="M49" s="328"/>
      <c r="W49" s="325"/>
      <c r="X49" s="325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25"/>
      <c r="AV49" s="325"/>
      <c r="AW49" s="325"/>
      <c r="AX49" s="325"/>
      <c r="AY49"/>
    </row>
    <row r="50" spans="10:51" x14ac:dyDescent="0.25">
      <c r="J50" s="328"/>
      <c r="K50" s="328"/>
      <c r="M50" s="328"/>
      <c r="W50" s="325"/>
      <c r="X50" s="325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25"/>
      <c r="AV50" s="325"/>
      <c r="AW50" s="325"/>
      <c r="AX50" s="325"/>
      <c r="AY50"/>
    </row>
    <row r="51" spans="10:51" x14ac:dyDescent="0.25">
      <c r="J51" s="328"/>
      <c r="K51" s="328"/>
      <c r="M51" s="328"/>
      <c r="W51" s="325"/>
      <c r="X51" s="325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25"/>
      <c r="AV51" s="325"/>
      <c r="AW51" s="325"/>
      <c r="AX51" s="325"/>
      <c r="AY51"/>
    </row>
    <row r="52" spans="10:51" x14ac:dyDescent="0.25">
      <c r="J52" s="328"/>
      <c r="K52" s="328"/>
      <c r="L52" s="329"/>
      <c r="M52" s="328"/>
      <c r="W52" s="325"/>
      <c r="X52" s="325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25"/>
      <c r="AV52" s="325"/>
      <c r="AW52" s="325"/>
      <c r="AX52" s="325"/>
      <c r="AY52"/>
    </row>
    <row r="53" spans="10:51" x14ac:dyDescent="0.25">
      <c r="J53" s="328"/>
      <c r="K53" s="328"/>
      <c r="L53" s="329"/>
      <c r="M53" s="328"/>
      <c r="W53" s="325"/>
      <c r="X53" s="325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25"/>
      <c r="AV53" s="325"/>
      <c r="AW53" s="325"/>
      <c r="AX53" s="325"/>
      <c r="AY53"/>
    </row>
    <row r="54" spans="10:51" x14ac:dyDescent="0.25">
      <c r="J54" s="328"/>
      <c r="K54" s="328"/>
      <c r="L54" s="329"/>
      <c r="M54" s="328"/>
      <c r="W54" s="325"/>
      <c r="X54" s="325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25"/>
      <c r="AV54" s="325"/>
      <c r="AW54" s="325"/>
      <c r="AX54" s="325"/>
      <c r="AY54"/>
    </row>
    <row r="55" spans="10:51" x14ac:dyDescent="0.25">
      <c r="J55" s="328"/>
      <c r="K55" s="328"/>
      <c r="L55" s="329"/>
      <c r="M55" s="328"/>
      <c r="W55" s="325"/>
      <c r="X55" s="325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25"/>
      <c r="AV55" s="325"/>
      <c r="AW55" s="325"/>
      <c r="AX55" s="325"/>
      <c r="AY55"/>
    </row>
    <row r="56" spans="10:51" x14ac:dyDescent="0.25">
      <c r="J56" s="328"/>
      <c r="K56" s="328"/>
      <c r="L56" s="329"/>
      <c r="M56" s="328"/>
      <c r="W56" s="325"/>
      <c r="X56" s="325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25"/>
      <c r="AV56" s="325"/>
      <c r="AW56" s="325"/>
      <c r="AX56" s="325"/>
      <c r="AY56"/>
    </row>
    <row r="57" spans="10:51" x14ac:dyDescent="0.25">
      <c r="J57" s="328"/>
      <c r="K57" s="328"/>
      <c r="M57" s="328"/>
      <c r="W57" s="325"/>
      <c r="X57" s="325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25"/>
      <c r="AV57" s="325"/>
      <c r="AW57" s="325"/>
      <c r="AX57" s="325"/>
      <c r="AY57"/>
    </row>
    <row r="58" spans="10:51" x14ac:dyDescent="0.25">
      <c r="J58" s="328"/>
      <c r="K58" s="328"/>
      <c r="M58" s="328"/>
      <c r="W58" s="325"/>
      <c r="X58" s="325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25"/>
      <c r="AV58" s="325"/>
      <c r="AW58" s="325"/>
      <c r="AX58" s="325"/>
      <c r="AY58"/>
    </row>
    <row r="59" spans="10:51" x14ac:dyDescent="0.25">
      <c r="J59" s="328"/>
      <c r="K59" s="328"/>
      <c r="M59" s="328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5"/>
    </row>
    <row r="60" spans="10:51" x14ac:dyDescent="0.25">
      <c r="J60" s="328"/>
      <c r="K60" s="328"/>
      <c r="M60" s="328"/>
      <c r="W60" s="320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0"/>
      <c r="AI60" s="320"/>
      <c r="AJ60" s="320"/>
      <c r="AK60" s="320"/>
      <c r="AL60" s="320"/>
      <c r="AM60" s="320"/>
      <c r="AN60" s="320"/>
      <c r="AO60" s="320"/>
      <c r="AP60" s="320"/>
      <c r="AQ60" s="320"/>
      <c r="AR60" s="320"/>
      <c r="AS60" s="320"/>
      <c r="AT60" s="320"/>
      <c r="AU60" s="320"/>
      <c r="AV60" s="320"/>
      <c r="AW60" s="320"/>
      <c r="AX60" s="320"/>
    </row>
    <row r="61" spans="10:51" x14ac:dyDescent="0.25">
      <c r="J61" s="328"/>
      <c r="K61" s="328"/>
      <c r="M61" s="328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0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20"/>
      <c r="AT61" s="320"/>
      <c r="AU61" s="320"/>
      <c r="AV61" s="320"/>
      <c r="AW61" s="320"/>
      <c r="AX61" s="320"/>
    </row>
    <row r="62" spans="10:51" x14ac:dyDescent="0.25">
      <c r="J62" s="328"/>
      <c r="K62" s="328"/>
      <c r="M62" s="328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S62" s="320"/>
      <c r="AT62" s="320"/>
      <c r="AU62" s="320"/>
      <c r="AV62" s="320"/>
      <c r="AW62" s="320"/>
      <c r="AX62" s="320"/>
    </row>
    <row r="63" spans="10:51" x14ac:dyDescent="0.25">
      <c r="J63" s="328"/>
      <c r="K63" s="328"/>
      <c r="M63" s="328"/>
      <c r="W63" s="330"/>
      <c r="X63" s="330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</row>
    <row r="64" spans="10:51" x14ac:dyDescent="0.25">
      <c r="J64" s="328"/>
      <c r="K64" s="328"/>
      <c r="M64" s="328"/>
      <c r="W64" s="325"/>
      <c r="X64" s="325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</row>
    <row r="65" spans="10:50" x14ac:dyDescent="0.25">
      <c r="J65" s="328"/>
      <c r="K65" s="328"/>
      <c r="M65" s="328"/>
      <c r="W65" s="325"/>
      <c r="X65" s="325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332"/>
      <c r="AO65" s="332"/>
      <c r="AP65" s="332"/>
      <c r="AQ65" s="332"/>
      <c r="AR65" s="332"/>
      <c r="AS65" s="332"/>
      <c r="AT65" s="332"/>
      <c r="AU65" s="332"/>
      <c r="AV65" s="332"/>
      <c r="AW65" s="332"/>
      <c r="AX65" s="332"/>
    </row>
    <row r="66" spans="10:50" x14ac:dyDescent="0.25">
      <c r="J66" s="328"/>
      <c r="K66" s="328"/>
      <c r="W66" s="325"/>
      <c r="X66" s="325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  <c r="AO66" s="332"/>
      <c r="AP66" s="332"/>
      <c r="AQ66" s="332"/>
      <c r="AR66" s="332"/>
      <c r="AS66" s="332"/>
      <c r="AT66" s="332"/>
      <c r="AU66" s="332"/>
      <c r="AV66" s="332"/>
      <c r="AW66" s="332"/>
      <c r="AX66" s="332"/>
    </row>
    <row r="67" spans="10:50" x14ac:dyDescent="0.25">
      <c r="W67" s="325"/>
      <c r="X67" s="325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332"/>
    </row>
    <row r="68" spans="10:50" x14ac:dyDescent="0.25">
      <c r="W68" s="325"/>
      <c r="X68" s="325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2"/>
      <c r="AR68" s="332"/>
      <c r="AS68" s="332"/>
      <c r="AT68" s="332"/>
      <c r="AU68" s="332"/>
      <c r="AV68" s="332"/>
      <c r="AW68" s="332"/>
      <c r="AX68" s="332"/>
    </row>
    <row r="69" spans="10:50" x14ac:dyDescent="0.25">
      <c r="W69" s="325"/>
      <c r="X69" s="325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2"/>
      <c r="AP69" s="332"/>
      <c r="AQ69" s="332"/>
      <c r="AR69" s="332"/>
      <c r="AS69" s="332"/>
      <c r="AT69" s="332"/>
      <c r="AU69" s="332"/>
      <c r="AV69" s="332"/>
      <c r="AW69" s="332"/>
      <c r="AX69" s="332"/>
    </row>
    <row r="70" spans="10:50" x14ac:dyDescent="0.25">
      <c r="W70" s="325"/>
      <c r="X70" s="325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2"/>
      <c r="AU70" s="332"/>
      <c r="AV70" s="332"/>
      <c r="AW70" s="332"/>
      <c r="AX70" s="332"/>
    </row>
    <row r="71" spans="10:50" x14ac:dyDescent="0.25">
      <c r="W71" s="325"/>
      <c r="X71" s="325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</row>
    <row r="72" spans="10:50" x14ac:dyDescent="0.25">
      <c r="W72" s="325"/>
      <c r="X72" s="325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  <c r="AX72" s="332"/>
    </row>
    <row r="73" spans="10:50" x14ac:dyDescent="0.25">
      <c r="W73" s="325"/>
      <c r="X73" s="325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332"/>
      <c r="AP73" s="332"/>
      <c r="AQ73" s="332"/>
      <c r="AR73" s="332"/>
      <c r="AS73" s="332"/>
      <c r="AT73" s="332"/>
      <c r="AU73" s="332"/>
      <c r="AV73" s="332"/>
      <c r="AW73" s="332"/>
      <c r="AX73" s="332"/>
    </row>
    <row r="74" spans="10:50" x14ac:dyDescent="0.25">
      <c r="W74" s="325"/>
      <c r="X74" s="325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  <c r="AO74" s="332"/>
      <c r="AP74" s="332"/>
      <c r="AQ74" s="332"/>
      <c r="AR74" s="332"/>
      <c r="AS74" s="332"/>
      <c r="AT74" s="332"/>
      <c r="AU74" s="332"/>
      <c r="AV74" s="332"/>
      <c r="AW74" s="332"/>
      <c r="AX74" s="332"/>
    </row>
    <row r="75" spans="10:50" x14ac:dyDescent="0.25">
      <c r="W75" s="325"/>
      <c r="X75" s="325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  <c r="AL75" s="332"/>
      <c r="AM75" s="332"/>
      <c r="AN75" s="332"/>
      <c r="AO75" s="332"/>
      <c r="AP75" s="332"/>
      <c r="AQ75" s="332"/>
      <c r="AR75" s="332"/>
      <c r="AS75" s="332"/>
      <c r="AT75" s="332"/>
      <c r="AU75" s="332"/>
      <c r="AV75" s="332"/>
      <c r="AW75" s="332"/>
      <c r="AX75" s="332"/>
    </row>
    <row r="76" spans="10:50" x14ac:dyDescent="0.25">
      <c r="W76" s="325"/>
      <c r="X76" s="325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  <c r="AN76" s="332"/>
      <c r="AO76" s="332"/>
      <c r="AP76" s="332"/>
      <c r="AQ76" s="332"/>
      <c r="AR76" s="332"/>
      <c r="AS76" s="332"/>
      <c r="AT76" s="332"/>
      <c r="AU76" s="332"/>
      <c r="AV76" s="332"/>
      <c r="AW76" s="332"/>
      <c r="AX76" s="332"/>
    </row>
    <row r="77" spans="10:50" x14ac:dyDescent="0.25">
      <c r="W77" s="325"/>
      <c r="X77" s="325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  <c r="AN77" s="332"/>
      <c r="AO77" s="332"/>
      <c r="AP77" s="332"/>
      <c r="AQ77" s="332"/>
      <c r="AR77" s="332"/>
      <c r="AS77" s="332"/>
      <c r="AT77" s="332"/>
      <c r="AU77" s="332"/>
      <c r="AV77" s="332"/>
      <c r="AW77" s="332"/>
      <c r="AX77" s="332"/>
    </row>
    <row r="78" spans="10:50" x14ac:dyDescent="0.25">
      <c r="W78" s="325"/>
      <c r="X78" s="325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  <c r="AQ78" s="332"/>
      <c r="AR78" s="332"/>
      <c r="AS78" s="332"/>
      <c r="AT78" s="332"/>
      <c r="AU78" s="332"/>
      <c r="AV78" s="332"/>
      <c r="AW78" s="332"/>
      <c r="AX78" s="332"/>
    </row>
    <row r="79" spans="10:50" x14ac:dyDescent="0.25">
      <c r="W79" s="325"/>
      <c r="X79" s="325"/>
      <c r="Y79" s="332"/>
      <c r="Z79" s="332"/>
      <c r="AA79" s="332"/>
      <c r="AB79" s="332"/>
      <c r="AC79" s="332"/>
      <c r="AD79" s="332"/>
      <c r="AE79" s="332"/>
      <c r="AF79" s="332"/>
      <c r="AG79" s="332"/>
      <c r="AH79" s="332"/>
      <c r="AI79" s="332"/>
      <c r="AJ79" s="332"/>
      <c r="AK79" s="332"/>
      <c r="AL79" s="332"/>
      <c r="AM79" s="332"/>
      <c r="AN79" s="332"/>
      <c r="AO79" s="332"/>
      <c r="AP79" s="332"/>
      <c r="AQ79" s="332"/>
      <c r="AR79" s="332"/>
      <c r="AS79" s="332"/>
      <c r="AT79" s="332"/>
      <c r="AU79" s="332"/>
      <c r="AV79" s="332"/>
      <c r="AW79" s="332"/>
      <c r="AX79" s="332"/>
    </row>
    <row r="80" spans="10:50" x14ac:dyDescent="0.25">
      <c r="W80" s="325"/>
      <c r="X80" s="325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2"/>
      <c r="AO80" s="332"/>
      <c r="AP80" s="332"/>
      <c r="AQ80" s="332"/>
      <c r="AR80" s="332"/>
      <c r="AS80" s="332"/>
      <c r="AT80" s="332"/>
      <c r="AU80" s="332"/>
      <c r="AV80" s="332"/>
      <c r="AW80" s="332"/>
      <c r="AX80" s="332"/>
    </row>
    <row r="81" spans="23:50" x14ac:dyDescent="0.25">
      <c r="W81" s="325"/>
      <c r="X81" s="325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  <c r="AN81" s="332"/>
      <c r="AO81" s="332"/>
      <c r="AP81" s="332"/>
      <c r="AQ81" s="332"/>
      <c r="AR81" s="332"/>
      <c r="AS81" s="332"/>
      <c r="AT81" s="332"/>
      <c r="AU81" s="332"/>
      <c r="AV81" s="332"/>
      <c r="AW81" s="332"/>
      <c r="AX81" s="332"/>
    </row>
    <row r="82" spans="23:50" x14ac:dyDescent="0.25">
      <c r="W82" s="325"/>
      <c r="X82" s="325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  <c r="AN82" s="332"/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</row>
    <row r="83" spans="23:50" x14ac:dyDescent="0.25">
      <c r="W83" s="325"/>
      <c r="X83" s="325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  <c r="AL83" s="332"/>
      <c r="AM83" s="332"/>
      <c r="AN83" s="332"/>
      <c r="AO83" s="332"/>
      <c r="AP83" s="332"/>
      <c r="AQ83" s="332"/>
      <c r="AR83" s="332"/>
      <c r="AS83" s="332"/>
      <c r="AT83" s="332"/>
      <c r="AU83" s="332"/>
      <c r="AV83" s="332"/>
      <c r="AW83" s="332"/>
      <c r="AX83" s="332"/>
    </row>
    <row r="84" spans="23:50" x14ac:dyDescent="0.25">
      <c r="W84" s="325"/>
      <c r="X84" s="325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  <c r="AN84" s="332"/>
      <c r="AO84" s="332"/>
      <c r="AP84" s="332"/>
      <c r="AQ84" s="332"/>
      <c r="AR84" s="332"/>
      <c r="AS84" s="332"/>
      <c r="AT84" s="332"/>
      <c r="AU84" s="332"/>
      <c r="AV84" s="332"/>
      <c r="AW84" s="332"/>
      <c r="AX84" s="332"/>
    </row>
    <row r="85" spans="23:50" x14ac:dyDescent="0.25">
      <c r="W85" s="325"/>
      <c r="X85" s="325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  <c r="AN85" s="332"/>
      <c r="AO85" s="332"/>
      <c r="AP85" s="332"/>
      <c r="AQ85" s="332"/>
      <c r="AR85" s="332"/>
      <c r="AS85" s="332"/>
      <c r="AT85" s="332"/>
      <c r="AU85" s="332"/>
      <c r="AV85" s="332"/>
      <c r="AW85" s="332"/>
      <c r="AX85" s="332"/>
    </row>
    <row r="86" spans="23:50" x14ac:dyDescent="0.25"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</row>
    <row r="87" spans="23:50" x14ac:dyDescent="0.25"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</row>
    <row r="88" spans="23:50" x14ac:dyDescent="0.25"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</row>
    <row r="89" spans="23:50" x14ac:dyDescent="0.25"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</row>
    <row r="90" spans="23:50" x14ac:dyDescent="0.25"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</row>
    <row r="91" spans="23:50" x14ac:dyDescent="0.25"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</row>
    <row r="92" spans="23:50" x14ac:dyDescent="0.25"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</row>
    <row r="93" spans="23:50" x14ac:dyDescent="0.25"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</row>
    <row r="94" spans="23:50" x14ac:dyDescent="0.25"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</row>
    <row r="95" spans="23:50" x14ac:dyDescent="0.25"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</row>
    <row r="96" spans="23:50" x14ac:dyDescent="0.25"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</row>
    <row r="97" spans="23:50" x14ac:dyDescent="0.25"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</row>
    <row r="98" spans="23:50" x14ac:dyDescent="0.25"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</row>
    <row r="99" spans="23:50" x14ac:dyDescent="0.25"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</row>
    <row r="100" spans="23:50" x14ac:dyDescent="0.25"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</row>
  </sheetData>
  <mergeCells count="1">
    <mergeCell ref="N5:T5"/>
  </mergeCells>
  <pageMargins left="0" right="0" top="0.75" bottom="0.75" header="0.3" footer="0.3"/>
  <pageSetup scale="23" orientation="landscape" r:id="rId1"/>
  <headerFooter>
    <oddHeader>&amp;L&amp;Z&amp;F</oddHeader>
    <oddFooter>&amp;R&amp;A
&amp;D&amp;T
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B100"/>
  <sheetViews>
    <sheetView zoomScale="70" zoomScaleNormal="7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AF43" sqref="AF43"/>
    </sheetView>
  </sheetViews>
  <sheetFormatPr defaultRowHeight="15" x14ac:dyDescent="0.25"/>
  <cols>
    <col min="2" max="2" width="10" customWidth="1"/>
    <col min="3" max="3" width="8" customWidth="1"/>
    <col min="4" max="5" width="9.5703125" customWidth="1"/>
    <col min="6" max="6" width="12.5703125" customWidth="1"/>
    <col min="7" max="8" width="10" customWidth="1"/>
    <col min="9" max="9" width="10.28515625" customWidth="1"/>
    <col min="10" max="10" width="11.28515625" customWidth="1"/>
    <col min="11" max="11" width="11.7109375" customWidth="1"/>
    <col min="12" max="12" width="1" customWidth="1"/>
    <col min="13" max="13" width="14.42578125" customWidth="1"/>
    <col min="14" max="14" width="6.42578125" customWidth="1"/>
    <col min="15" max="16" width="11.7109375" customWidth="1"/>
    <col min="17" max="17" width="11" customWidth="1"/>
    <col min="18" max="18" width="11.28515625" customWidth="1"/>
    <col min="19" max="20" width="12.42578125" customWidth="1"/>
    <col min="21" max="21" width="1.140625" customWidth="1"/>
    <col min="22" max="22" width="1" customWidth="1"/>
    <col min="23" max="23" width="10.85546875" customWidth="1"/>
    <col min="24" max="24" width="12.5703125" style="282" customWidth="1"/>
    <col min="25" max="29" width="13.7109375" customWidth="1"/>
    <col min="30" max="30" width="13.28515625" customWidth="1"/>
    <col min="31" max="36" width="13.7109375" customWidth="1"/>
    <col min="37" max="45" width="10.42578125" customWidth="1"/>
    <col min="46" max="46" width="11.85546875" customWidth="1"/>
    <col min="47" max="47" width="9.42578125" customWidth="1"/>
    <col min="48" max="48" width="9.7109375" customWidth="1"/>
    <col min="49" max="50" width="11.42578125" customWidth="1"/>
    <col min="53" max="53" width="10.5703125" customWidth="1"/>
  </cols>
  <sheetData>
    <row r="1" spans="1:50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x14ac:dyDescent="0.25">
      <c r="B2" s="4" t="s">
        <v>45</v>
      </c>
      <c r="C2" s="291"/>
      <c r="D2" s="292"/>
      <c r="E2" s="292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333"/>
      <c r="AU2" s="291"/>
      <c r="AV2" s="291"/>
      <c r="AW2" s="291"/>
      <c r="AX2" s="291"/>
    </row>
    <row r="3" spans="1:50" ht="15.75" x14ac:dyDescent="0.25">
      <c r="B3" s="5" t="s">
        <v>44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334"/>
      <c r="AU3" s="293"/>
      <c r="AV3" s="293"/>
      <c r="AW3" s="293"/>
      <c r="AX3" s="293"/>
    </row>
    <row r="4" spans="1:50" ht="15.75" thickBot="1" x14ac:dyDescent="0.3">
      <c r="B4" s="293" t="s">
        <v>1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334"/>
      <c r="AU4" s="293"/>
      <c r="AV4" s="294"/>
      <c r="AW4" s="293"/>
      <c r="AX4" s="293"/>
    </row>
    <row r="5" spans="1:50" ht="49.5" customHeight="1" thickBot="1" x14ac:dyDescent="0.35">
      <c r="B5" s="293"/>
      <c r="C5" s="295"/>
      <c r="D5" s="296" t="s">
        <v>2</v>
      </c>
      <c r="E5" s="296"/>
      <c r="F5" s="297"/>
      <c r="G5" s="297"/>
      <c r="H5" s="297"/>
      <c r="I5" s="297"/>
      <c r="J5" s="297"/>
      <c r="K5" s="297"/>
      <c r="L5" s="295"/>
      <c r="M5" s="293"/>
      <c r="N5" s="417"/>
      <c r="O5" s="417"/>
      <c r="P5" s="417"/>
      <c r="Q5" s="418"/>
      <c r="R5" s="418"/>
      <c r="S5" s="418"/>
      <c r="T5" s="418"/>
      <c r="U5" s="295"/>
      <c r="Y5" s="294"/>
      <c r="Z5" s="6" t="s">
        <v>319</v>
      </c>
      <c r="AA5" s="298"/>
      <c r="AB5" s="298"/>
      <c r="AC5" s="299"/>
      <c r="AD5" s="298"/>
      <c r="AE5" s="298"/>
      <c r="AF5" s="298"/>
      <c r="AG5" s="298"/>
      <c r="AH5" s="298"/>
      <c r="AI5" s="298"/>
      <c r="AJ5" s="298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294"/>
      <c r="AW5" s="25"/>
      <c r="AX5" s="25"/>
    </row>
    <row r="6" spans="1:50" ht="75.75" customHeight="1" x14ac:dyDescent="0.25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295"/>
      <c r="W6" s="23" t="s">
        <v>3</v>
      </c>
      <c r="X6" s="23" t="s">
        <v>129</v>
      </c>
      <c r="Y6" s="26" t="s">
        <v>50</v>
      </c>
      <c r="Z6" s="27" t="s">
        <v>51</v>
      </c>
      <c r="AA6" s="27" t="s">
        <v>52</v>
      </c>
      <c r="AB6" s="27" t="s">
        <v>53</v>
      </c>
      <c r="AC6" s="27" t="s">
        <v>54</v>
      </c>
      <c r="AD6" s="28" t="s">
        <v>55</v>
      </c>
      <c r="AE6" s="24" t="s">
        <v>56</v>
      </c>
      <c r="AF6" s="19" t="s">
        <v>72</v>
      </c>
      <c r="AG6" s="19" t="s">
        <v>73</v>
      </c>
      <c r="AH6" s="19" t="s">
        <v>74</v>
      </c>
      <c r="AI6" s="19" t="s">
        <v>75</v>
      </c>
      <c r="AJ6" s="19" t="s">
        <v>9</v>
      </c>
      <c r="AK6" s="19" t="s">
        <v>65</v>
      </c>
      <c r="AL6" s="19" t="s">
        <v>66</v>
      </c>
      <c r="AM6" s="19" t="s">
        <v>67</v>
      </c>
      <c r="AN6" s="19" t="s">
        <v>68</v>
      </c>
      <c r="AO6" s="19" t="s">
        <v>76</v>
      </c>
      <c r="AP6" s="19" t="s">
        <v>69</v>
      </c>
      <c r="AQ6" s="19" t="s">
        <v>70</v>
      </c>
      <c r="AR6" s="19" t="s">
        <v>79</v>
      </c>
      <c r="AS6" s="19" t="s">
        <v>71</v>
      </c>
      <c r="AT6" s="45" t="s">
        <v>128</v>
      </c>
      <c r="AU6" s="20" t="s">
        <v>46</v>
      </c>
      <c r="AV6" s="22" t="s">
        <v>32</v>
      </c>
    </row>
    <row r="7" spans="1:50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300"/>
      <c r="S7" s="300"/>
      <c r="T7" s="14"/>
      <c r="U7" s="295"/>
      <c r="W7" s="46" t="s">
        <v>13</v>
      </c>
      <c r="X7" s="46">
        <v>1</v>
      </c>
      <c r="Y7" s="47">
        <v>2</v>
      </c>
      <c r="Z7" s="46">
        <v>3</v>
      </c>
      <c r="AA7" s="47">
        <v>4</v>
      </c>
      <c r="AB7" s="46">
        <v>5</v>
      </c>
      <c r="AC7" s="47">
        <v>6</v>
      </c>
      <c r="AD7" s="46">
        <v>7</v>
      </c>
      <c r="AE7" s="47">
        <v>8</v>
      </c>
      <c r="AF7" s="46">
        <v>9</v>
      </c>
      <c r="AG7" s="47">
        <v>10</v>
      </c>
      <c r="AH7" s="46">
        <v>11</v>
      </c>
      <c r="AI7" s="47">
        <v>12</v>
      </c>
      <c r="AJ7" s="46">
        <v>13</v>
      </c>
      <c r="AK7" s="47">
        <v>14</v>
      </c>
      <c r="AL7" s="46">
        <v>15</v>
      </c>
      <c r="AM7" s="47">
        <v>16</v>
      </c>
      <c r="AN7" s="46">
        <v>17</v>
      </c>
      <c r="AO7" s="47">
        <v>18</v>
      </c>
      <c r="AP7" s="46">
        <v>19</v>
      </c>
      <c r="AQ7" s="47">
        <v>20</v>
      </c>
      <c r="AR7" s="46">
        <v>21</v>
      </c>
      <c r="AS7" s="47">
        <v>22</v>
      </c>
      <c r="AT7" s="46">
        <v>23</v>
      </c>
      <c r="AU7" s="47">
        <v>24</v>
      </c>
      <c r="AV7" s="46">
        <v>25</v>
      </c>
    </row>
    <row r="8" spans="1:50" x14ac:dyDescent="0.25">
      <c r="A8" s="301"/>
      <c r="B8" s="16" t="s">
        <v>14</v>
      </c>
      <c r="C8" s="17"/>
      <c r="D8" s="302">
        <v>464.35899999999998</v>
      </c>
      <c r="E8" s="302">
        <v>0</v>
      </c>
      <c r="F8" s="302">
        <v>447.05700000000002</v>
      </c>
      <c r="G8" s="303">
        <v>2.5</v>
      </c>
      <c r="H8" s="304">
        <v>85</v>
      </c>
      <c r="I8" s="305">
        <f t="shared" ref="I8:I34" si="0">SUM(D8:H8)</f>
        <v>998.91599999999994</v>
      </c>
      <c r="J8" s="306">
        <v>994.98421999999994</v>
      </c>
      <c r="K8" s="307">
        <f t="shared" ref="K8:K24" si="1">I8-J8</f>
        <v>3.9317800000000034</v>
      </c>
      <c r="L8" s="308"/>
      <c r="M8" s="305">
        <v>15.538125107818678</v>
      </c>
      <c r="N8" s="309"/>
      <c r="O8" s="310"/>
      <c r="P8" s="311"/>
      <c r="Q8" s="305">
        <f t="shared" ref="Q8:Q20" si="2">SUM(M8:P8)</f>
        <v>15.538125107818678</v>
      </c>
      <c r="R8" s="312">
        <f t="shared" ref="R8:R24" si="3">J8</f>
        <v>994.98421999999994</v>
      </c>
      <c r="S8" s="312">
        <f t="shared" ref="S8:S34" si="4">J8-AV8</f>
        <v>988.18376472821444</v>
      </c>
      <c r="T8" s="307">
        <f t="shared" ref="T8:T24" si="5">I8+Q8-R8</f>
        <v>19.469905107818704</v>
      </c>
      <c r="U8" s="295"/>
      <c r="W8" s="313" t="str">
        <f t="shared" ref="W8:W24" si="6">B8</f>
        <v>2024-25</v>
      </c>
      <c r="X8" s="279">
        <f t="shared" ref="X8:X34" si="7">523.6-(D8+SUM(AL8:AS8))</f>
        <v>49.241000000000042</v>
      </c>
      <c r="Y8" s="319"/>
      <c r="Z8" s="319"/>
      <c r="AA8" s="319"/>
      <c r="AB8" s="319"/>
      <c r="AC8" s="319"/>
      <c r="AD8" s="319"/>
      <c r="AE8" s="314">
        <v>0</v>
      </c>
      <c r="AF8" s="313"/>
      <c r="AG8" s="313"/>
      <c r="AH8" s="313"/>
      <c r="AI8" s="313"/>
      <c r="AJ8" s="313"/>
      <c r="AK8" s="313">
        <v>15</v>
      </c>
      <c r="AL8" s="313"/>
      <c r="AM8" s="313"/>
      <c r="AN8" s="313"/>
      <c r="AO8" s="313"/>
      <c r="AP8" s="313">
        <v>10</v>
      </c>
      <c r="AQ8" s="313"/>
      <c r="AR8" s="313"/>
      <c r="AS8" s="313"/>
      <c r="AT8" s="335">
        <f>SUM(AL8:AS8)</f>
        <v>10</v>
      </c>
      <c r="AU8" s="316">
        <v>0</v>
      </c>
      <c r="AV8" s="317">
        <v>6.8004552717854807</v>
      </c>
    </row>
    <row r="9" spans="1:50" x14ac:dyDescent="0.25">
      <c r="A9" s="301"/>
      <c r="B9" s="16" t="s">
        <v>15</v>
      </c>
      <c r="C9" s="17"/>
      <c r="D9" s="302">
        <v>464.35899999999998</v>
      </c>
      <c r="E9" s="302">
        <v>0</v>
      </c>
      <c r="F9" s="302">
        <v>447.05700000000002</v>
      </c>
      <c r="G9" s="303">
        <v>2.5</v>
      </c>
      <c r="H9" s="304">
        <v>85</v>
      </c>
      <c r="I9" s="305">
        <f t="shared" si="0"/>
        <v>998.91599999999994</v>
      </c>
      <c r="J9" s="306">
        <v>1003.6848100000002</v>
      </c>
      <c r="K9" s="307">
        <f t="shared" si="1"/>
        <v>-4.7688100000002578</v>
      </c>
      <c r="L9" s="308"/>
      <c r="M9" s="305">
        <v>21.222035606716283</v>
      </c>
      <c r="N9" s="309"/>
      <c r="O9" s="310"/>
      <c r="P9" s="311"/>
      <c r="Q9" s="305">
        <f t="shared" si="2"/>
        <v>21.222035606716283</v>
      </c>
      <c r="R9" s="312">
        <f t="shared" si="3"/>
        <v>1003.6848100000002</v>
      </c>
      <c r="S9" s="312">
        <f t="shared" si="4"/>
        <v>990.01722984252035</v>
      </c>
      <c r="T9" s="307">
        <f t="shared" si="5"/>
        <v>16.453225606716046</v>
      </c>
      <c r="U9" s="295"/>
      <c r="W9" s="313" t="str">
        <f t="shared" si="6"/>
        <v>2025-26</v>
      </c>
      <c r="X9" s="279">
        <f t="shared" si="7"/>
        <v>49.241000000000042</v>
      </c>
      <c r="Y9" s="319"/>
      <c r="Z9" s="319"/>
      <c r="AA9" s="319"/>
      <c r="AB9" s="319"/>
      <c r="AC9" s="319"/>
      <c r="AD9" s="319"/>
      <c r="AE9" s="314">
        <v>0</v>
      </c>
      <c r="AF9" s="313"/>
      <c r="AG9" s="313"/>
      <c r="AH9" s="313"/>
      <c r="AI9" s="313"/>
      <c r="AJ9" s="313"/>
      <c r="AK9" s="313">
        <v>15</v>
      </c>
      <c r="AL9" s="313"/>
      <c r="AM9" s="313"/>
      <c r="AN9" s="313"/>
      <c r="AO9" s="313"/>
      <c r="AP9" s="313">
        <v>10</v>
      </c>
      <c r="AQ9" s="313"/>
      <c r="AR9" s="313"/>
      <c r="AS9" s="313"/>
      <c r="AT9" s="335">
        <f t="shared" ref="AT9:AT34" si="8">SUM(AL9:AS9)</f>
        <v>10</v>
      </c>
      <c r="AU9" s="316">
        <v>0</v>
      </c>
      <c r="AV9" s="317">
        <v>13.667580157479815</v>
      </c>
    </row>
    <row r="10" spans="1:50" x14ac:dyDescent="0.25">
      <c r="A10" s="301"/>
      <c r="B10" s="16" t="s">
        <v>16</v>
      </c>
      <c r="C10" s="17"/>
      <c r="D10" s="302">
        <v>463.77900000000005</v>
      </c>
      <c r="E10" s="302">
        <v>0</v>
      </c>
      <c r="F10" s="302">
        <v>447.05700000000002</v>
      </c>
      <c r="G10" s="303">
        <v>2.5</v>
      </c>
      <c r="H10" s="304">
        <v>85</v>
      </c>
      <c r="I10" s="305">
        <f t="shared" si="0"/>
        <v>998.33600000000001</v>
      </c>
      <c r="J10" s="306">
        <v>1011.47689</v>
      </c>
      <c r="K10" s="307">
        <f t="shared" si="1"/>
        <v>-13.140890000000013</v>
      </c>
      <c r="L10" s="308"/>
      <c r="M10" s="305">
        <v>27.129068832316101</v>
      </c>
      <c r="N10" s="309"/>
      <c r="O10" s="310"/>
      <c r="P10" s="311"/>
      <c r="Q10" s="305">
        <f t="shared" si="2"/>
        <v>27.129068832316101</v>
      </c>
      <c r="R10" s="312">
        <f t="shared" si="3"/>
        <v>1011.47689</v>
      </c>
      <c r="S10" s="312">
        <f t="shared" si="4"/>
        <v>988.64591667140519</v>
      </c>
      <c r="T10" s="307">
        <f t="shared" si="5"/>
        <v>13.988178832316066</v>
      </c>
      <c r="U10" s="295"/>
      <c r="W10" s="313" t="str">
        <f t="shared" si="6"/>
        <v>2026-27</v>
      </c>
      <c r="X10" s="279">
        <f t="shared" si="7"/>
        <v>49.82099999999997</v>
      </c>
      <c r="Y10" s="319"/>
      <c r="Z10" s="319"/>
      <c r="AA10" s="319"/>
      <c r="AB10" s="319"/>
      <c r="AC10" s="319"/>
      <c r="AD10" s="319"/>
      <c r="AE10" s="314">
        <v>0</v>
      </c>
      <c r="AF10" s="313"/>
      <c r="AG10" s="313"/>
      <c r="AH10" s="313"/>
      <c r="AI10" s="313"/>
      <c r="AJ10" s="313"/>
      <c r="AK10" s="313">
        <v>15</v>
      </c>
      <c r="AL10" s="313"/>
      <c r="AM10" s="313"/>
      <c r="AN10" s="313"/>
      <c r="AO10" s="313"/>
      <c r="AP10" s="313">
        <v>10</v>
      </c>
      <c r="AQ10" s="313"/>
      <c r="AR10" s="313"/>
      <c r="AS10" s="313"/>
      <c r="AT10" s="335">
        <f t="shared" si="8"/>
        <v>10</v>
      </c>
      <c r="AU10" s="316">
        <v>0</v>
      </c>
      <c r="AV10" s="317">
        <v>22.830973328594848</v>
      </c>
    </row>
    <row r="11" spans="1:50" x14ac:dyDescent="0.25">
      <c r="A11" s="301"/>
      <c r="B11" s="16" t="s">
        <v>17</v>
      </c>
      <c r="C11" s="17"/>
      <c r="D11" s="302">
        <v>463.77900000000005</v>
      </c>
      <c r="E11" s="302">
        <v>0</v>
      </c>
      <c r="F11" s="302">
        <v>447.05700000000002</v>
      </c>
      <c r="G11" s="303">
        <v>2.5</v>
      </c>
      <c r="H11" s="304">
        <v>85</v>
      </c>
      <c r="I11" s="305">
        <f t="shared" si="0"/>
        <v>998.33600000000001</v>
      </c>
      <c r="J11" s="306">
        <v>1019.3393100000002</v>
      </c>
      <c r="K11" s="307">
        <f t="shared" si="1"/>
        <v>-21.00331000000017</v>
      </c>
      <c r="L11" s="308"/>
      <c r="M11" s="305">
        <v>33.289625157163734</v>
      </c>
      <c r="N11" s="309"/>
      <c r="O11" s="310"/>
      <c r="P11" s="311"/>
      <c r="Q11" s="305">
        <f t="shared" si="2"/>
        <v>33.289625157163734</v>
      </c>
      <c r="R11" s="312">
        <f t="shared" si="3"/>
        <v>1019.3393100000002</v>
      </c>
      <c r="S11" s="312">
        <f t="shared" si="4"/>
        <v>988.28152360766376</v>
      </c>
      <c r="T11" s="307">
        <f t="shared" si="5"/>
        <v>12.286315157163585</v>
      </c>
      <c r="U11" s="295"/>
      <c r="W11" s="313" t="str">
        <f t="shared" si="6"/>
        <v>2027-28</v>
      </c>
      <c r="X11" s="279">
        <f t="shared" si="7"/>
        <v>49.82099999999997</v>
      </c>
      <c r="Y11" s="319"/>
      <c r="Z11" s="319"/>
      <c r="AA11" s="319"/>
      <c r="AB11" s="319"/>
      <c r="AC11" s="319"/>
      <c r="AD11" s="319"/>
      <c r="AE11" s="314">
        <v>0</v>
      </c>
      <c r="AF11" s="313"/>
      <c r="AG11" s="313"/>
      <c r="AH11" s="313"/>
      <c r="AI11" s="313"/>
      <c r="AJ11" s="313"/>
      <c r="AK11" s="313">
        <v>15</v>
      </c>
      <c r="AL11" s="313"/>
      <c r="AM11" s="313"/>
      <c r="AN11" s="313"/>
      <c r="AO11" s="313"/>
      <c r="AP11" s="313">
        <v>10</v>
      </c>
      <c r="AQ11" s="313"/>
      <c r="AR11" s="313"/>
      <c r="AS11" s="313"/>
      <c r="AT11" s="335">
        <f t="shared" si="8"/>
        <v>10</v>
      </c>
      <c r="AU11" s="316">
        <v>0</v>
      </c>
      <c r="AV11" s="317">
        <v>31.057786392336411</v>
      </c>
    </row>
    <row r="12" spans="1:50" x14ac:dyDescent="0.25">
      <c r="A12" s="301"/>
      <c r="B12" s="16" t="s">
        <v>18</v>
      </c>
      <c r="C12" s="17"/>
      <c r="D12" s="302">
        <v>362.51900000000001</v>
      </c>
      <c r="E12" s="302">
        <v>0</v>
      </c>
      <c r="F12" s="302">
        <v>447.05700000000002</v>
      </c>
      <c r="G12" s="303">
        <v>2.5</v>
      </c>
      <c r="H12" s="304">
        <v>85</v>
      </c>
      <c r="I12" s="305">
        <f t="shared" si="0"/>
        <v>897.07600000000002</v>
      </c>
      <c r="J12" s="306">
        <v>1026.4849200000001</v>
      </c>
      <c r="K12" s="307">
        <f t="shared" si="1"/>
        <v>-129.40892000000008</v>
      </c>
      <c r="L12" s="308"/>
      <c r="M12" s="305">
        <v>39.704912943457749</v>
      </c>
      <c r="N12" s="309"/>
      <c r="O12" s="310"/>
      <c r="P12" s="311"/>
      <c r="Q12" s="305">
        <f t="shared" si="2"/>
        <v>39.704912943457749</v>
      </c>
      <c r="R12" s="312">
        <f t="shared" si="3"/>
        <v>1026.4849200000001</v>
      </c>
      <c r="S12" s="312">
        <f t="shared" si="4"/>
        <v>986.67211275687271</v>
      </c>
      <c r="T12" s="307">
        <f t="shared" si="5"/>
        <v>-89.704007056542309</v>
      </c>
      <c r="U12" s="295"/>
      <c r="W12" s="313" t="str">
        <f t="shared" si="6"/>
        <v>2028-29</v>
      </c>
      <c r="X12" s="279">
        <f t="shared" si="7"/>
        <v>86.081000000000017</v>
      </c>
      <c r="Y12" s="319"/>
      <c r="Z12" s="319"/>
      <c r="AA12" s="319"/>
      <c r="AB12" s="319"/>
      <c r="AC12" s="319"/>
      <c r="AD12" s="319"/>
      <c r="AE12" s="314">
        <v>0</v>
      </c>
      <c r="AF12" s="313">
        <v>4.74</v>
      </c>
      <c r="AG12" s="313"/>
      <c r="AH12" s="313"/>
      <c r="AI12" s="313">
        <f>SUM(AF12:AH12)</f>
        <v>4.74</v>
      </c>
      <c r="AJ12" s="313"/>
      <c r="AK12" s="313">
        <v>15</v>
      </c>
      <c r="AL12" s="313"/>
      <c r="AM12" s="313">
        <v>22</v>
      </c>
      <c r="AN12" s="313"/>
      <c r="AO12" s="313"/>
      <c r="AP12" s="313">
        <v>10</v>
      </c>
      <c r="AQ12" s="313">
        <v>43</v>
      </c>
      <c r="AR12" s="313"/>
      <c r="AS12" s="313"/>
      <c r="AT12" s="335">
        <f t="shared" si="8"/>
        <v>75</v>
      </c>
      <c r="AU12" s="316">
        <v>0</v>
      </c>
      <c r="AV12" s="317">
        <v>39.812807243127402</v>
      </c>
    </row>
    <row r="13" spans="1:50" x14ac:dyDescent="0.25">
      <c r="A13" s="301"/>
      <c r="B13" s="16" t="s">
        <v>19</v>
      </c>
      <c r="C13" s="17"/>
      <c r="D13" s="302">
        <v>362.51900000000001</v>
      </c>
      <c r="E13" s="302">
        <v>0</v>
      </c>
      <c r="F13" s="302">
        <v>447.05700000000002</v>
      </c>
      <c r="G13" s="303">
        <v>2.5</v>
      </c>
      <c r="H13" s="304">
        <v>85</v>
      </c>
      <c r="I13" s="305">
        <f t="shared" si="0"/>
        <v>897.07600000000002</v>
      </c>
      <c r="J13" s="306">
        <v>1035.2680499999999</v>
      </c>
      <c r="K13" s="307">
        <f t="shared" si="1"/>
        <v>-138.19204999999988</v>
      </c>
      <c r="L13" s="308"/>
      <c r="M13" s="305">
        <v>46.35392727602521</v>
      </c>
      <c r="N13" s="309"/>
      <c r="O13" s="310"/>
      <c r="P13" s="311"/>
      <c r="Q13" s="305">
        <f t="shared" si="2"/>
        <v>46.35392727602521</v>
      </c>
      <c r="R13" s="312">
        <f t="shared" si="3"/>
        <v>1035.2680499999999</v>
      </c>
      <c r="S13" s="312">
        <f t="shared" si="4"/>
        <v>982.77016931873948</v>
      </c>
      <c r="T13" s="307">
        <f t="shared" si="5"/>
        <v>-91.83812272397472</v>
      </c>
      <c r="U13" s="295"/>
      <c r="W13" s="313" t="str">
        <f t="shared" si="6"/>
        <v>2029-30</v>
      </c>
      <c r="X13" s="279">
        <f t="shared" si="7"/>
        <v>86.081000000000017</v>
      </c>
      <c r="Y13" s="319"/>
      <c r="Z13" s="319"/>
      <c r="AA13" s="319"/>
      <c r="AB13" s="319"/>
      <c r="AC13" s="319"/>
      <c r="AD13" s="319"/>
      <c r="AE13" s="314">
        <v>0</v>
      </c>
      <c r="AF13" s="313">
        <v>4.74</v>
      </c>
      <c r="AG13" s="313"/>
      <c r="AH13" s="313"/>
      <c r="AI13" s="313">
        <f t="shared" ref="AI13:AI34" si="9">SUM(AF13:AH13)</f>
        <v>4.74</v>
      </c>
      <c r="AJ13" s="313"/>
      <c r="AK13" s="313">
        <v>15</v>
      </c>
      <c r="AL13" s="313"/>
      <c r="AM13" s="313">
        <v>22</v>
      </c>
      <c r="AN13" s="313"/>
      <c r="AO13" s="313"/>
      <c r="AP13" s="313">
        <v>10</v>
      </c>
      <c r="AQ13" s="313">
        <v>43</v>
      </c>
      <c r="AR13" s="313"/>
      <c r="AS13" s="313"/>
      <c r="AT13" s="335">
        <f t="shared" si="8"/>
        <v>75</v>
      </c>
      <c r="AU13" s="316">
        <v>0</v>
      </c>
      <c r="AV13" s="317">
        <v>52.497880681260462</v>
      </c>
    </row>
    <row r="14" spans="1:50" x14ac:dyDescent="0.25">
      <c r="A14" s="301"/>
      <c r="B14" s="16" t="s">
        <v>20</v>
      </c>
      <c r="C14" s="17"/>
      <c r="D14" s="302">
        <v>354.46300000000002</v>
      </c>
      <c r="E14" s="302">
        <v>0</v>
      </c>
      <c r="F14" s="302">
        <v>447.05700000000002</v>
      </c>
      <c r="G14" s="303">
        <v>2.5</v>
      </c>
      <c r="H14" s="304">
        <v>85</v>
      </c>
      <c r="I14" s="305">
        <f t="shared" si="0"/>
        <v>889.02</v>
      </c>
      <c r="J14" s="306">
        <v>1043.3949500000001</v>
      </c>
      <c r="K14" s="307">
        <f t="shared" si="1"/>
        <v>-154.37495000000013</v>
      </c>
      <c r="L14" s="308"/>
      <c r="M14" s="305">
        <v>53.205362409376228</v>
      </c>
      <c r="N14" s="309"/>
      <c r="O14" s="310"/>
      <c r="P14" s="311"/>
      <c r="Q14" s="305">
        <f t="shared" si="2"/>
        <v>53.205362409376228</v>
      </c>
      <c r="R14" s="312">
        <f t="shared" si="3"/>
        <v>1043.3949500000001</v>
      </c>
      <c r="S14" s="312">
        <f t="shared" si="4"/>
        <v>981.47023174664139</v>
      </c>
      <c r="T14" s="307">
        <f t="shared" si="5"/>
        <v>-101.16958759062391</v>
      </c>
      <c r="U14" s="295"/>
      <c r="W14" s="313" t="str">
        <f t="shared" si="6"/>
        <v>2030-31</v>
      </c>
      <c r="X14" s="279">
        <f t="shared" si="7"/>
        <v>84.91700000000003</v>
      </c>
      <c r="Y14" s="319"/>
      <c r="Z14" s="319"/>
      <c r="AA14" s="319"/>
      <c r="AB14" s="319"/>
      <c r="AC14" s="319"/>
      <c r="AD14" s="319"/>
      <c r="AE14" s="314">
        <v>0</v>
      </c>
      <c r="AF14" s="313">
        <v>4.74</v>
      </c>
      <c r="AG14" s="313">
        <v>4.74</v>
      </c>
      <c r="AH14" s="313"/>
      <c r="AI14" s="313">
        <f t="shared" si="9"/>
        <v>9.48</v>
      </c>
      <c r="AJ14" s="313"/>
      <c r="AK14" s="313">
        <v>15</v>
      </c>
      <c r="AL14" s="313"/>
      <c r="AM14" s="313">
        <v>22</v>
      </c>
      <c r="AN14" s="313">
        <v>9.2200000000000006</v>
      </c>
      <c r="AO14" s="313"/>
      <c r="AP14" s="313">
        <v>10</v>
      </c>
      <c r="AQ14" s="313">
        <v>43</v>
      </c>
      <c r="AR14" s="313"/>
      <c r="AS14" s="313"/>
      <c r="AT14" s="335">
        <f t="shared" si="8"/>
        <v>84.22</v>
      </c>
      <c r="AU14" s="316">
        <v>0</v>
      </c>
      <c r="AV14" s="317">
        <v>61.924718253358769</v>
      </c>
    </row>
    <row r="15" spans="1:50" x14ac:dyDescent="0.25">
      <c r="A15" s="301"/>
      <c r="B15" s="16" t="s">
        <v>21</v>
      </c>
      <c r="C15" s="17"/>
      <c r="D15" s="302">
        <v>354.46300000000002</v>
      </c>
      <c r="E15" s="302">
        <v>0</v>
      </c>
      <c r="F15" s="302">
        <v>447.05700000000002</v>
      </c>
      <c r="G15" s="303">
        <v>2.5</v>
      </c>
      <c r="H15" s="304">
        <v>85</v>
      </c>
      <c r="I15" s="305">
        <f t="shared" si="0"/>
        <v>889.02</v>
      </c>
      <c r="J15" s="306">
        <v>1051.55927</v>
      </c>
      <c r="K15" s="307">
        <f t="shared" si="1"/>
        <v>-162.53926999999999</v>
      </c>
      <c r="L15" s="308"/>
      <c r="M15" s="305">
        <v>60.301475870693764</v>
      </c>
      <c r="N15" s="309"/>
      <c r="O15" s="310"/>
      <c r="P15" s="311"/>
      <c r="Q15" s="305">
        <f t="shared" si="2"/>
        <v>60.301475870693764</v>
      </c>
      <c r="R15" s="312">
        <f t="shared" si="3"/>
        <v>1051.55927</v>
      </c>
      <c r="S15" s="312">
        <f t="shared" si="4"/>
        <v>979.63426696955105</v>
      </c>
      <c r="T15" s="307">
        <f t="shared" si="5"/>
        <v>-102.23779412930617</v>
      </c>
      <c r="U15" s="295"/>
      <c r="W15" s="313" t="str">
        <f t="shared" si="6"/>
        <v>2031-32</v>
      </c>
      <c r="X15" s="279">
        <f t="shared" si="7"/>
        <v>84.91700000000003</v>
      </c>
      <c r="Y15" s="319"/>
      <c r="Z15" s="319"/>
      <c r="AA15" s="319"/>
      <c r="AB15" s="319"/>
      <c r="AC15" s="319"/>
      <c r="AD15" s="319"/>
      <c r="AE15" s="314">
        <v>0</v>
      </c>
      <c r="AF15" s="313">
        <v>4.74</v>
      </c>
      <c r="AG15" s="313">
        <v>4.74</v>
      </c>
      <c r="AH15" s="313"/>
      <c r="AI15" s="313">
        <f t="shared" si="9"/>
        <v>9.48</v>
      </c>
      <c r="AJ15" s="313"/>
      <c r="AK15" s="313">
        <v>15</v>
      </c>
      <c r="AL15" s="313"/>
      <c r="AM15" s="313">
        <v>22</v>
      </c>
      <c r="AN15" s="313">
        <v>9.2200000000000006</v>
      </c>
      <c r="AO15" s="313"/>
      <c r="AP15" s="313">
        <v>10</v>
      </c>
      <c r="AQ15" s="313">
        <v>43</v>
      </c>
      <c r="AR15" s="313"/>
      <c r="AS15" s="313"/>
      <c r="AT15" s="335">
        <f t="shared" si="8"/>
        <v>84.22</v>
      </c>
      <c r="AU15" s="316">
        <v>0</v>
      </c>
      <c r="AV15" s="317">
        <v>71.925003030448934</v>
      </c>
    </row>
    <row r="16" spans="1:50" x14ac:dyDescent="0.25">
      <c r="A16" s="301"/>
      <c r="B16" s="16" t="s">
        <v>22</v>
      </c>
      <c r="C16" s="17"/>
      <c r="D16" s="302">
        <v>353.303</v>
      </c>
      <c r="E16" s="302">
        <v>0</v>
      </c>
      <c r="F16" s="302">
        <v>447.05700000000002</v>
      </c>
      <c r="G16" s="303">
        <v>2.5</v>
      </c>
      <c r="H16" s="304">
        <v>85</v>
      </c>
      <c r="I16" s="305">
        <f t="shared" si="0"/>
        <v>887.86</v>
      </c>
      <c r="J16" s="306">
        <v>1058.63858</v>
      </c>
      <c r="K16" s="307">
        <f t="shared" si="1"/>
        <v>-170.77858000000003</v>
      </c>
      <c r="L16" s="308"/>
      <c r="M16" s="305">
        <v>64.697841299247429</v>
      </c>
      <c r="N16" s="309"/>
      <c r="O16" s="310"/>
      <c r="P16" s="311"/>
      <c r="Q16" s="305">
        <f t="shared" si="2"/>
        <v>64.697841299247429</v>
      </c>
      <c r="R16" s="312">
        <f t="shared" si="3"/>
        <v>1058.63858</v>
      </c>
      <c r="S16" s="312">
        <f t="shared" si="4"/>
        <v>970.42991414576625</v>
      </c>
      <c r="T16" s="307">
        <f t="shared" si="5"/>
        <v>-106.08073870075259</v>
      </c>
      <c r="U16" s="295"/>
      <c r="W16" s="313" t="str">
        <f t="shared" si="6"/>
        <v>2032-33</v>
      </c>
      <c r="X16" s="279">
        <f t="shared" si="7"/>
        <v>86.076999999999998</v>
      </c>
      <c r="Y16" s="319"/>
      <c r="Z16" s="319"/>
      <c r="AA16" s="319"/>
      <c r="AB16" s="319"/>
      <c r="AC16" s="319"/>
      <c r="AD16" s="319"/>
      <c r="AE16" s="314">
        <v>0</v>
      </c>
      <c r="AF16" s="313">
        <v>4.74</v>
      </c>
      <c r="AG16" s="313">
        <v>4.74</v>
      </c>
      <c r="AH16" s="313">
        <v>4.74</v>
      </c>
      <c r="AI16" s="313">
        <f t="shared" si="9"/>
        <v>14.22</v>
      </c>
      <c r="AJ16" s="313"/>
      <c r="AK16" s="313">
        <v>15</v>
      </c>
      <c r="AL16" s="313"/>
      <c r="AM16" s="313">
        <v>22</v>
      </c>
      <c r="AN16" s="313">
        <v>9.2200000000000006</v>
      </c>
      <c r="AO16" s="313"/>
      <c r="AP16" s="313">
        <v>10</v>
      </c>
      <c r="AQ16" s="313">
        <v>43</v>
      </c>
      <c r="AR16" s="313"/>
      <c r="AS16" s="313"/>
      <c r="AT16" s="335">
        <f t="shared" si="8"/>
        <v>84.22</v>
      </c>
      <c r="AU16" s="316">
        <v>0</v>
      </c>
      <c r="AV16" s="317">
        <v>88.208665854233772</v>
      </c>
    </row>
    <row r="17" spans="1:48" x14ac:dyDescent="0.25">
      <c r="A17" s="301"/>
      <c r="B17" s="16" t="s">
        <v>23</v>
      </c>
      <c r="C17" s="17"/>
      <c r="D17" s="302">
        <v>277.36700000000002</v>
      </c>
      <c r="E17" s="302">
        <v>0</v>
      </c>
      <c r="F17" s="302">
        <v>447.05700000000002</v>
      </c>
      <c r="G17" s="303">
        <v>2.5</v>
      </c>
      <c r="H17" s="304">
        <v>85</v>
      </c>
      <c r="I17" s="305">
        <f t="shared" si="0"/>
        <v>811.92399999999998</v>
      </c>
      <c r="J17" s="306">
        <v>1067.06105</v>
      </c>
      <c r="K17" s="307">
        <f t="shared" si="1"/>
        <v>-255.13705000000004</v>
      </c>
      <c r="L17" s="308"/>
      <c r="M17" s="305">
        <v>69.270096037161764</v>
      </c>
      <c r="N17" s="309"/>
      <c r="O17" s="310"/>
      <c r="P17" s="311"/>
      <c r="Q17" s="305">
        <f t="shared" si="2"/>
        <v>69.270096037161764</v>
      </c>
      <c r="R17" s="312">
        <f t="shared" si="3"/>
        <v>1067.06105</v>
      </c>
      <c r="S17" s="312">
        <f t="shared" si="4"/>
        <v>968.49133539730201</v>
      </c>
      <c r="T17" s="307">
        <f t="shared" si="5"/>
        <v>-185.86695396283824</v>
      </c>
      <c r="U17" s="295"/>
      <c r="W17" s="313" t="str">
        <f t="shared" si="6"/>
        <v>2033-34</v>
      </c>
      <c r="X17" s="279">
        <f t="shared" si="7"/>
        <v>86.233000000000004</v>
      </c>
      <c r="Y17" s="319"/>
      <c r="Z17" s="319"/>
      <c r="AA17" s="319"/>
      <c r="AB17" s="319"/>
      <c r="AC17" s="319"/>
      <c r="AD17" s="319"/>
      <c r="AE17" s="314">
        <v>0</v>
      </c>
      <c r="AF17" s="313">
        <v>4.74</v>
      </c>
      <c r="AG17" s="313">
        <v>4.74</v>
      </c>
      <c r="AH17" s="313">
        <v>4.74</v>
      </c>
      <c r="AI17" s="313">
        <f t="shared" si="9"/>
        <v>14.22</v>
      </c>
      <c r="AJ17" s="313">
        <v>30</v>
      </c>
      <c r="AK17" s="313">
        <v>15</v>
      </c>
      <c r="AL17" s="313"/>
      <c r="AM17" s="313">
        <v>22</v>
      </c>
      <c r="AN17" s="313">
        <v>9.2200000000000006</v>
      </c>
      <c r="AO17" s="313"/>
      <c r="AP17" s="313">
        <v>10</v>
      </c>
      <c r="AQ17" s="313">
        <v>43</v>
      </c>
      <c r="AR17" s="313"/>
      <c r="AS17" s="313">
        <v>75.78</v>
      </c>
      <c r="AT17" s="335">
        <f t="shared" si="8"/>
        <v>160</v>
      </c>
      <c r="AU17" s="316">
        <v>0</v>
      </c>
      <c r="AV17" s="317">
        <v>98.569714602698056</v>
      </c>
    </row>
    <row r="18" spans="1:48" x14ac:dyDescent="0.25">
      <c r="A18" s="301"/>
      <c r="B18" s="16" t="s">
        <v>24</v>
      </c>
      <c r="C18" s="17"/>
      <c r="D18" s="302">
        <v>277.36700000000002</v>
      </c>
      <c r="E18" s="302">
        <v>0</v>
      </c>
      <c r="F18" s="302">
        <v>447.05700000000002</v>
      </c>
      <c r="G18" s="303">
        <v>2.5</v>
      </c>
      <c r="H18" s="304">
        <v>85</v>
      </c>
      <c r="I18" s="305">
        <f t="shared" si="0"/>
        <v>811.92399999999998</v>
      </c>
      <c r="J18" s="306">
        <v>1074.4459299999999</v>
      </c>
      <c r="K18" s="307">
        <f t="shared" si="1"/>
        <v>-262.52192999999988</v>
      </c>
      <c r="L18" s="308"/>
      <c r="M18" s="305">
        <v>73.961063497843298</v>
      </c>
      <c r="N18" s="309"/>
      <c r="O18" s="310"/>
      <c r="P18" s="311"/>
      <c r="Q18" s="305">
        <f t="shared" si="2"/>
        <v>73.961063497843298</v>
      </c>
      <c r="R18" s="312">
        <f t="shared" si="3"/>
        <v>1074.4459299999999</v>
      </c>
      <c r="S18" s="312">
        <f t="shared" si="4"/>
        <v>970.9970414568387</v>
      </c>
      <c r="T18" s="307">
        <f t="shared" si="5"/>
        <v>-188.56086650215661</v>
      </c>
      <c r="U18" s="295"/>
      <c r="W18" s="313" t="str">
        <f t="shared" si="6"/>
        <v>2034-35</v>
      </c>
      <c r="X18" s="279">
        <f t="shared" si="7"/>
        <v>86.233000000000004</v>
      </c>
      <c r="Y18" s="319"/>
      <c r="Z18" s="319"/>
      <c r="AA18" s="319"/>
      <c r="AB18" s="319"/>
      <c r="AC18" s="319"/>
      <c r="AD18" s="319"/>
      <c r="AE18" s="314">
        <v>0</v>
      </c>
      <c r="AF18" s="313">
        <v>4.74</v>
      </c>
      <c r="AG18" s="313">
        <v>4.74</v>
      </c>
      <c r="AH18" s="313">
        <v>4.74</v>
      </c>
      <c r="AI18" s="313">
        <f t="shared" si="9"/>
        <v>14.22</v>
      </c>
      <c r="AJ18" s="313">
        <v>30</v>
      </c>
      <c r="AK18" s="313">
        <v>15</v>
      </c>
      <c r="AL18" s="313"/>
      <c r="AM18" s="313">
        <v>22</v>
      </c>
      <c r="AN18" s="313">
        <v>9.2200000000000006</v>
      </c>
      <c r="AO18" s="313"/>
      <c r="AP18" s="313">
        <v>10</v>
      </c>
      <c r="AQ18" s="313">
        <v>43</v>
      </c>
      <c r="AR18" s="313"/>
      <c r="AS18" s="313">
        <v>75.78</v>
      </c>
      <c r="AT18" s="335">
        <f t="shared" si="8"/>
        <v>160</v>
      </c>
      <c r="AU18" s="316">
        <v>0</v>
      </c>
      <c r="AV18" s="317">
        <v>103.4488885431612</v>
      </c>
    </row>
    <row r="19" spans="1:48" x14ac:dyDescent="0.25">
      <c r="A19" s="301"/>
      <c r="B19" s="16" t="s">
        <v>25</v>
      </c>
      <c r="C19" s="17"/>
      <c r="D19" s="302">
        <v>277.36700000000002</v>
      </c>
      <c r="E19" s="302">
        <v>0</v>
      </c>
      <c r="F19" s="302">
        <v>447.05700000000002</v>
      </c>
      <c r="G19" s="303">
        <v>2.5</v>
      </c>
      <c r="H19" s="304">
        <v>85</v>
      </c>
      <c r="I19" s="305">
        <f t="shared" si="0"/>
        <v>811.92399999999998</v>
      </c>
      <c r="J19" s="306">
        <v>1081.79108</v>
      </c>
      <c r="K19" s="307">
        <f t="shared" si="1"/>
        <v>-269.86707999999999</v>
      </c>
      <c r="L19" s="308"/>
      <c r="M19" s="305">
        <v>78.737891361682856</v>
      </c>
      <c r="N19" s="309"/>
      <c r="O19" s="310"/>
      <c r="P19" s="311"/>
      <c r="Q19" s="305">
        <f t="shared" si="2"/>
        <v>78.737891361682856</v>
      </c>
      <c r="R19" s="312">
        <f t="shared" si="3"/>
        <v>1081.79108</v>
      </c>
      <c r="S19" s="312">
        <f t="shared" si="4"/>
        <v>973.77731123852061</v>
      </c>
      <c r="T19" s="307">
        <f t="shared" si="5"/>
        <v>-191.12918863831715</v>
      </c>
      <c r="U19" s="295"/>
      <c r="W19" s="313" t="str">
        <f t="shared" si="6"/>
        <v>2035-36</v>
      </c>
      <c r="X19" s="279">
        <f t="shared" si="7"/>
        <v>86.233000000000004</v>
      </c>
      <c r="Y19" s="319"/>
      <c r="Z19" s="319"/>
      <c r="AA19" s="319"/>
      <c r="AB19" s="319"/>
      <c r="AC19" s="319"/>
      <c r="AD19" s="319"/>
      <c r="AE19" s="314">
        <v>0</v>
      </c>
      <c r="AF19" s="313">
        <v>4.74</v>
      </c>
      <c r="AG19" s="313">
        <v>4.74</v>
      </c>
      <c r="AH19" s="313">
        <v>4.74</v>
      </c>
      <c r="AI19" s="313">
        <f t="shared" si="9"/>
        <v>14.22</v>
      </c>
      <c r="AJ19" s="313">
        <v>30</v>
      </c>
      <c r="AK19" s="313">
        <v>15</v>
      </c>
      <c r="AL19" s="313"/>
      <c r="AM19" s="313">
        <v>22</v>
      </c>
      <c r="AN19" s="313">
        <v>9.2200000000000006</v>
      </c>
      <c r="AO19" s="313"/>
      <c r="AP19" s="313">
        <v>10</v>
      </c>
      <c r="AQ19" s="313">
        <v>43</v>
      </c>
      <c r="AR19" s="313"/>
      <c r="AS19" s="313">
        <v>75.78</v>
      </c>
      <c r="AT19" s="335">
        <f t="shared" si="8"/>
        <v>160</v>
      </c>
      <c r="AU19" s="316">
        <v>0</v>
      </c>
      <c r="AV19" s="317">
        <v>108.01376876147938</v>
      </c>
    </row>
    <row r="20" spans="1:48" x14ac:dyDescent="0.25">
      <c r="A20" s="301"/>
      <c r="B20" s="16" t="s">
        <v>26</v>
      </c>
      <c r="C20" s="17"/>
      <c r="D20" s="302">
        <v>277.36700000000002</v>
      </c>
      <c r="E20" s="302">
        <v>0</v>
      </c>
      <c r="F20" s="302">
        <v>447.05700000000002</v>
      </c>
      <c r="G20" s="303">
        <v>2.5</v>
      </c>
      <c r="H20" s="304">
        <v>85</v>
      </c>
      <c r="I20" s="305">
        <f t="shared" si="0"/>
        <v>811.92399999999998</v>
      </c>
      <c r="J20" s="306">
        <v>1088.3149900000001</v>
      </c>
      <c r="K20" s="307">
        <f t="shared" si="1"/>
        <v>-276.3909900000001</v>
      </c>
      <c r="L20" s="308"/>
      <c r="M20" s="305">
        <v>83.436153129403692</v>
      </c>
      <c r="N20" s="309"/>
      <c r="O20" s="310"/>
      <c r="P20" s="311"/>
      <c r="Q20" s="305">
        <f t="shared" si="2"/>
        <v>83.436153129403692</v>
      </c>
      <c r="R20" s="312">
        <f t="shared" si="3"/>
        <v>1088.3149900000001</v>
      </c>
      <c r="S20" s="312">
        <f t="shared" si="4"/>
        <v>975.6630534206281</v>
      </c>
      <c r="T20" s="307">
        <f t="shared" si="5"/>
        <v>-192.95483687059641</v>
      </c>
      <c r="U20" s="295"/>
      <c r="W20" s="313" t="str">
        <f t="shared" si="6"/>
        <v>2036-37</v>
      </c>
      <c r="X20" s="279">
        <f t="shared" si="7"/>
        <v>86.233000000000004</v>
      </c>
      <c r="Y20" s="319"/>
      <c r="Z20" s="319"/>
      <c r="AA20" s="319"/>
      <c r="AB20" s="319"/>
      <c r="AC20" s="319"/>
      <c r="AD20" s="319"/>
      <c r="AE20" s="314">
        <v>0</v>
      </c>
      <c r="AF20" s="313">
        <v>4.74</v>
      </c>
      <c r="AG20" s="313">
        <v>4.74</v>
      </c>
      <c r="AH20" s="313">
        <v>4.74</v>
      </c>
      <c r="AI20" s="313">
        <f t="shared" si="9"/>
        <v>14.22</v>
      </c>
      <c r="AJ20" s="313">
        <v>30</v>
      </c>
      <c r="AK20" s="313">
        <v>15</v>
      </c>
      <c r="AL20" s="313"/>
      <c r="AM20" s="313">
        <v>22</v>
      </c>
      <c r="AN20" s="313">
        <v>9.2200000000000006</v>
      </c>
      <c r="AO20" s="313"/>
      <c r="AP20" s="313">
        <v>10</v>
      </c>
      <c r="AQ20" s="313">
        <v>43</v>
      </c>
      <c r="AR20" s="313"/>
      <c r="AS20" s="313">
        <v>75.78</v>
      </c>
      <c r="AT20" s="335">
        <f t="shared" si="8"/>
        <v>160</v>
      </c>
      <c r="AU20" s="316">
        <v>0</v>
      </c>
      <c r="AV20" s="317">
        <v>112.65193657937198</v>
      </c>
    </row>
    <row r="21" spans="1:48" x14ac:dyDescent="0.25">
      <c r="A21" s="301"/>
      <c r="B21" s="16" t="s">
        <v>27</v>
      </c>
      <c r="C21" s="17"/>
      <c r="D21" s="302">
        <v>277.36700000000002</v>
      </c>
      <c r="E21" s="302">
        <v>0</v>
      </c>
      <c r="F21" s="302">
        <v>447.05700000000002</v>
      </c>
      <c r="G21" s="303">
        <v>2.5</v>
      </c>
      <c r="H21" s="304">
        <v>85</v>
      </c>
      <c r="I21" s="305">
        <f t="shared" si="0"/>
        <v>811.92399999999998</v>
      </c>
      <c r="J21" s="306">
        <v>1096.5153700000001</v>
      </c>
      <c r="K21" s="307">
        <f t="shared" si="1"/>
        <v>-284.5913700000001</v>
      </c>
      <c r="L21" s="308"/>
      <c r="M21" s="305">
        <v>88.182181166437161</v>
      </c>
      <c r="N21" s="309"/>
      <c r="O21" s="310"/>
      <c r="P21" s="311"/>
      <c r="Q21" s="305">
        <f>SUM(M21:P21)</f>
        <v>88.182181166437161</v>
      </c>
      <c r="R21" s="312">
        <f t="shared" si="3"/>
        <v>1096.5153700000001</v>
      </c>
      <c r="S21" s="312">
        <f t="shared" si="4"/>
        <v>979.1092606201853</v>
      </c>
      <c r="T21" s="307">
        <f t="shared" si="5"/>
        <v>-196.40918883356289</v>
      </c>
      <c r="U21" s="295"/>
      <c r="W21" s="313" t="str">
        <f t="shared" si="6"/>
        <v>2037-38</v>
      </c>
      <c r="X21" s="279">
        <f t="shared" si="7"/>
        <v>86.233000000000004</v>
      </c>
      <c r="Y21" s="319"/>
      <c r="Z21" s="319"/>
      <c r="AA21" s="319"/>
      <c r="AB21" s="319"/>
      <c r="AC21" s="319"/>
      <c r="AD21" s="319"/>
      <c r="AE21" s="314">
        <v>0</v>
      </c>
      <c r="AF21" s="313">
        <v>4.74</v>
      </c>
      <c r="AG21" s="313">
        <v>4.74</v>
      </c>
      <c r="AH21" s="313">
        <v>4.74</v>
      </c>
      <c r="AI21" s="313">
        <f t="shared" si="9"/>
        <v>14.22</v>
      </c>
      <c r="AJ21" s="313">
        <v>30</v>
      </c>
      <c r="AK21" s="313">
        <v>15</v>
      </c>
      <c r="AL21" s="313"/>
      <c r="AM21" s="313">
        <v>22</v>
      </c>
      <c r="AN21" s="313">
        <v>9.2200000000000006</v>
      </c>
      <c r="AO21" s="313"/>
      <c r="AP21" s="313">
        <v>10</v>
      </c>
      <c r="AQ21" s="313">
        <v>43</v>
      </c>
      <c r="AR21" s="313"/>
      <c r="AS21" s="313">
        <v>75.78</v>
      </c>
      <c r="AT21" s="335">
        <f t="shared" si="8"/>
        <v>160</v>
      </c>
      <c r="AU21" s="316">
        <v>0</v>
      </c>
      <c r="AV21" s="317">
        <v>117.40610937981477</v>
      </c>
    </row>
    <row r="22" spans="1:48" x14ac:dyDescent="0.25">
      <c r="A22" s="301"/>
      <c r="B22" s="16" t="s">
        <v>28</v>
      </c>
      <c r="C22" s="17"/>
      <c r="D22" s="302">
        <v>277.36700000000002</v>
      </c>
      <c r="E22" s="302">
        <v>0</v>
      </c>
      <c r="F22" s="302">
        <v>447.05700000000002</v>
      </c>
      <c r="G22" s="303">
        <v>2.5</v>
      </c>
      <c r="H22" s="304">
        <v>85</v>
      </c>
      <c r="I22" s="305">
        <f t="shared" si="0"/>
        <v>811.92399999999998</v>
      </c>
      <c r="J22" s="306">
        <v>1104.03051</v>
      </c>
      <c r="K22" s="307">
        <f t="shared" si="1"/>
        <v>-292.10651000000007</v>
      </c>
      <c r="L22" s="308"/>
      <c r="M22" s="305">
        <v>92.929797918278652</v>
      </c>
      <c r="N22" s="309"/>
      <c r="O22" s="310"/>
      <c r="P22" s="311"/>
      <c r="Q22" s="305">
        <f>SUM(M22:P22)</f>
        <v>92.929797918278652</v>
      </c>
      <c r="R22" s="312">
        <f t="shared" si="3"/>
        <v>1104.03051</v>
      </c>
      <c r="S22" s="312">
        <f t="shared" si="4"/>
        <v>981.16526312346286</v>
      </c>
      <c r="T22" s="307">
        <f t="shared" si="5"/>
        <v>-199.17671208172146</v>
      </c>
      <c r="U22" s="295"/>
      <c r="W22" s="313" t="str">
        <f t="shared" si="6"/>
        <v>2038-39</v>
      </c>
      <c r="X22" s="279">
        <f t="shared" si="7"/>
        <v>86.233000000000004</v>
      </c>
      <c r="Y22" s="319"/>
      <c r="Z22" s="319"/>
      <c r="AA22" s="319"/>
      <c r="AB22" s="319"/>
      <c r="AC22" s="319"/>
      <c r="AD22" s="319"/>
      <c r="AE22" s="314">
        <v>0</v>
      </c>
      <c r="AF22" s="313">
        <v>4.74</v>
      </c>
      <c r="AG22" s="313">
        <v>4.74</v>
      </c>
      <c r="AH22" s="313">
        <v>4.74</v>
      </c>
      <c r="AI22" s="313">
        <f t="shared" si="9"/>
        <v>14.22</v>
      </c>
      <c r="AJ22" s="313">
        <v>30</v>
      </c>
      <c r="AK22" s="313">
        <v>15</v>
      </c>
      <c r="AL22" s="313"/>
      <c r="AM22" s="313">
        <v>22</v>
      </c>
      <c r="AN22" s="313">
        <v>9.2200000000000006</v>
      </c>
      <c r="AO22" s="313"/>
      <c r="AP22" s="313">
        <v>10</v>
      </c>
      <c r="AQ22" s="313">
        <v>43</v>
      </c>
      <c r="AR22" s="313"/>
      <c r="AS22" s="313">
        <v>75.78</v>
      </c>
      <c r="AT22" s="335">
        <f t="shared" si="8"/>
        <v>160</v>
      </c>
      <c r="AU22" s="316">
        <v>0</v>
      </c>
      <c r="AV22" s="317">
        <v>122.86524687653717</v>
      </c>
    </row>
    <row r="23" spans="1:48" x14ac:dyDescent="0.25">
      <c r="A23" s="301"/>
      <c r="B23" s="16" t="s">
        <v>29</v>
      </c>
      <c r="C23" s="17"/>
      <c r="D23" s="302">
        <v>277.36700000000002</v>
      </c>
      <c r="E23" s="302">
        <v>0</v>
      </c>
      <c r="F23" s="302">
        <v>447.05700000000002</v>
      </c>
      <c r="G23" s="303">
        <v>2.5</v>
      </c>
      <c r="H23" s="304">
        <v>85</v>
      </c>
      <c r="I23" s="305">
        <f t="shared" si="0"/>
        <v>811.92399999999998</v>
      </c>
      <c r="J23" s="306">
        <v>1111.41419</v>
      </c>
      <c r="K23" s="307">
        <f t="shared" si="1"/>
        <v>-299.49018999999998</v>
      </c>
      <c r="L23" s="308"/>
      <c r="M23" s="305">
        <v>97.670053136093202</v>
      </c>
      <c r="N23" s="309"/>
      <c r="O23" s="310"/>
      <c r="P23" s="311"/>
      <c r="Q23" s="305">
        <f>SUM(M23:P23)</f>
        <v>97.670053136093202</v>
      </c>
      <c r="R23" s="312">
        <f t="shared" si="3"/>
        <v>1111.41419</v>
      </c>
      <c r="S23" s="312">
        <f t="shared" si="4"/>
        <v>983.37959627029613</v>
      </c>
      <c r="T23" s="307">
        <f t="shared" si="5"/>
        <v>-201.82013686390678</v>
      </c>
      <c r="U23" s="295"/>
      <c r="W23" s="313" t="str">
        <f t="shared" si="6"/>
        <v>2039-40</v>
      </c>
      <c r="X23" s="279">
        <f t="shared" si="7"/>
        <v>86.233000000000004</v>
      </c>
      <c r="Y23" s="319"/>
      <c r="Z23" s="319"/>
      <c r="AA23" s="319"/>
      <c r="AB23" s="319"/>
      <c r="AC23" s="319"/>
      <c r="AD23" s="319"/>
      <c r="AE23" s="314">
        <v>0</v>
      </c>
      <c r="AF23" s="313">
        <v>4.74</v>
      </c>
      <c r="AG23" s="313">
        <v>4.74</v>
      </c>
      <c r="AH23" s="313">
        <v>4.74</v>
      </c>
      <c r="AI23" s="313">
        <f t="shared" si="9"/>
        <v>14.22</v>
      </c>
      <c r="AJ23" s="313">
        <v>30</v>
      </c>
      <c r="AK23" s="313">
        <v>15</v>
      </c>
      <c r="AL23" s="313"/>
      <c r="AM23" s="313">
        <v>22</v>
      </c>
      <c r="AN23" s="313">
        <v>9.2200000000000006</v>
      </c>
      <c r="AO23" s="313"/>
      <c r="AP23" s="313">
        <v>10</v>
      </c>
      <c r="AQ23" s="313">
        <v>43</v>
      </c>
      <c r="AR23" s="313"/>
      <c r="AS23" s="313">
        <v>75.78</v>
      </c>
      <c r="AT23" s="335">
        <f t="shared" si="8"/>
        <v>160</v>
      </c>
      <c r="AU23" s="316">
        <v>0</v>
      </c>
      <c r="AV23" s="317">
        <v>128.0345937297038</v>
      </c>
    </row>
    <row r="24" spans="1:48" x14ac:dyDescent="0.25">
      <c r="A24" s="301"/>
      <c r="B24" s="16" t="s">
        <v>30</v>
      </c>
      <c r="C24" s="17"/>
      <c r="D24" s="302">
        <v>277.36700000000002</v>
      </c>
      <c r="E24" s="302">
        <v>0</v>
      </c>
      <c r="F24" s="302">
        <v>447.05700000000002</v>
      </c>
      <c r="G24" s="303">
        <v>2.5</v>
      </c>
      <c r="H24" s="304">
        <v>85</v>
      </c>
      <c r="I24" s="305">
        <f t="shared" si="0"/>
        <v>811.92399999999998</v>
      </c>
      <c r="J24" s="306">
        <v>1117.6881399999997</v>
      </c>
      <c r="K24" s="307">
        <f t="shared" si="1"/>
        <v>-305.76413999999977</v>
      </c>
      <c r="L24" s="308"/>
      <c r="M24" s="305">
        <v>102.37590959050084</v>
      </c>
      <c r="N24" s="309"/>
      <c r="O24" s="310"/>
      <c r="P24" s="311"/>
      <c r="Q24" s="305">
        <f>SUM(M24:P24)</f>
        <v>102.37590959050084</v>
      </c>
      <c r="R24" s="312">
        <f t="shared" si="3"/>
        <v>1117.6881399999997</v>
      </c>
      <c r="S24" s="312">
        <f t="shared" si="4"/>
        <v>983.99774356435569</v>
      </c>
      <c r="T24" s="307">
        <f t="shared" si="5"/>
        <v>-203.38823040949887</v>
      </c>
      <c r="U24" s="295"/>
      <c r="W24" s="313" t="str">
        <f t="shared" si="6"/>
        <v>2040-41</v>
      </c>
      <c r="X24" s="279">
        <f t="shared" si="7"/>
        <v>86.233000000000004</v>
      </c>
      <c r="Y24" s="319"/>
      <c r="Z24" s="319"/>
      <c r="AA24" s="319"/>
      <c r="AB24" s="319"/>
      <c r="AC24" s="319"/>
      <c r="AD24" s="319"/>
      <c r="AE24" s="314">
        <v>0</v>
      </c>
      <c r="AF24" s="313">
        <v>4.74</v>
      </c>
      <c r="AG24" s="313">
        <v>4.74</v>
      </c>
      <c r="AH24" s="313">
        <v>4.74</v>
      </c>
      <c r="AI24" s="313">
        <f t="shared" si="9"/>
        <v>14.22</v>
      </c>
      <c r="AJ24" s="313">
        <v>30</v>
      </c>
      <c r="AK24" s="313">
        <v>15</v>
      </c>
      <c r="AL24" s="313"/>
      <c r="AM24" s="313">
        <v>22</v>
      </c>
      <c r="AN24" s="313">
        <v>9.2200000000000006</v>
      </c>
      <c r="AO24" s="313"/>
      <c r="AP24" s="313">
        <v>10</v>
      </c>
      <c r="AQ24" s="313">
        <v>43</v>
      </c>
      <c r="AR24" s="313"/>
      <c r="AS24" s="313">
        <v>75.78</v>
      </c>
      <c r="AT24" s="335">
        <f t="shared" si="8"/>
        <v>160</v>
      </c>
      <c r="AU24" s="316">
        <v>0</v>
      </c>
      <c r="AV24" s="317">
        <v>133.69039643564412</v>
      </c>
    </row>
    <row r="25" spans="1:48" x14ac:dyDescent="0.25">
      <c r="A25" s="301"/>
      <c r="B25" s="16" t="s">
        <v>31</v>
      </c>
      <c r="C25" s="17"/>
      <c r="D25" s="302">
        <v>277.36700000000002</v>
      </c>
      <c r="E25" s="302">
        <v>0</v>
      </c>
      <c r="F25" s="302">
        <v>447.05700000000002</v>
      </c>
      <c r="G25" s="303">
        <v>2.5</v>
      </c>
      <c r="H25" s="304">
        <v>85</v>
      </c>
      <c r="I25" s="305">
        <f t="shared" si="0"/>
        <v>811.92399999999998</v>
      </c>
      <c r="J25" s="306">
        <v>1125.7561599999999</v>
      </c>
      <c r="K25" s="307">
        <f>I25-J25</f>
        <v>-313.83215999999993</v>
      </c>
      <c r="L25" s="308"/>
      <c r="M25" s="305">
        <v>106.95842847332402</v>
      </c>
      <c r="N25" s="309"/>
      <c r="O25" s="310"/>
      <c r="P25" s="311"/>
      <c r="Q25" s="305">
        <f>SUM(M25:P25)</f>
        <v>106.95842847332402</v>
      </c>
      <c r="R25" s="312">
        <f>J25</f>
        <v>1125.7561599999999</v>
      </c>
      <c r="S25" s="312">
        <f t="shared" si="4"/>
        <v>988.47683123342074</v>
      </c>
      <c r="T25" s="307">
        <f>I25+Q25-R25</f>
        <v>-206.8737315266759</v>
      </c>
      <c r="U25" s="295"/>
      <c r="V25" s="320"/>
      <c r="W25" s="313" t="str">
        <f>B25</f>
        <v>2041-42</v>
      </c>
      <c r="X25" s="279">
        <f t="shared" si="7"/>
        <v>86.233000000000004</v>
      </c>
      <c r="Y25" s="319"/>
      <c r="Z25" s="319"/>
      <c r="AA25" s="319"/>
      <c r="AB25" s="319"/>
      <c r="AC25" s="319"/>
      <c r="AD25" s="319"/>
      <c r="AE25" s="314">
        <v>0</v>
      </c>
      <c r="AF25" s="313">
        <v>4.74</v>
      </c>
      <c r="AG25" s="313">
        <v>4.74</v>
      </c>
      <c r="AH25" s="313">
        <v>4.74</v>
      </c>
      <c r="AI25" s="313">
        <f t="shared" si="9"/>
        <v>14.22</v>
      </c>
      <c r="AJ25" s="313">
        <v>30</v>
      </c>
      <c r="AK25" s="313">
        <v>15</v>
      </c>
      <c r="AL25" s="313"/>
      <c r="AM25" s="313">
        <v>22</v>
      </c>
      <c r="AN25" s="313">
        <v>9.2200000000000006</v>
      </c>
      <c r="AO25" s="313"/>
      <c r="AP25" s="313">
        <v>10</v>
      </c>
      <c r="AQ25" s="313">
        <v>43</v>
      </c>
      <c r="AR25" s="313"/>
      <c r="AS25" s="313">
        <v>75.78</v>
      </c>
      <c r="AT25" s="335">
        <f t="shared" si="8"/>
        <v>160</v>
      </c>
      <c r="AU25" s="316">
        <v>0</v>
      </c>
      <c r="AV25" s="317">
        <v>137.27932876657917</v>
      </c>
    </row>
    <row r="26" spans="1:48" x14ac:dyDescent="0.25">
      <c r="A26" s="301"/>
      <c r="B26" s="16" t="s">
        <v>34</v>
      </c>
      <c r="C26" s="17"/>
      <c r="D26" s="302">
        <v>277.36700000000002</v>
      </c>
      <c r="E26" s="302">
        <v>0</v>
      </c>
      <c r="F26" s="302">
        <v>447.05700000000002</v>
      </c>
      <c r="G26" s="303">
        <v>2.5</v>
      </c>
      <c r="H26" s="304">
        <v>85</v>
      </c>
      <c r="I26" s="305">
        <f t="shared" si="0"/>
        <v>811.92399999999998</v>
      </c>
      <c r="J26" s="306">
        <v>1133.1107300000001</v>
      </c>
      <c r="K26" s="307">
        <f t="shared" ref="K26:K34" si="10">I26-J26</f>
        <v>-321.18673000000013</v>
      </c>
      <c r="L26" s="308"/>
      <c r="M26" s="321">
        <v>111.68148430943501</v>
      </c>
      <c r="N26" s="309"/>
      <c r="O26" s="310"/>
      <c r="P26" s="311"/>
      <c r="Q26" s="305">
        <f t="shared" ref="Q26:Q34" si="11">SUM(M26:P26)</f>
        <v>111.68148430943501</v>
      </c>
      <c r="R26" s="312">
        <f t="shared" ref="R26:R34" si="12">J26</f>
        <v>1133.1107300000001</v>
      </c>
      <c r="S26" s="312">
        <f t="shared" si="4"/>
        <v>991.66052419464813</v>
      </c>
      <c r="T26" s="307">
        <f t="shared" ref="T26:T34" si="13">I26+Q26-R26</f>
        <v>-209.50524569056506</v>
      </c>
      <c r="U26" s="295"/>
      <c r="W26" s="313" t="str">
        <f t="shared" ref="W26:W34" si="14">B26</f>
        <v>2042-43</v>
      </c>
      <c r="X26" s="279">
        <f t="shared" si="7"/>
        <v>86.233000000000004</v>
      </c>
      <c r="Y26" s="319"/>
      <c r="Z26" s="319"/>
      <c r="AA26" s="319"/>
      <c r="AB26" s="319"/>
      <c r="AC26" s="319"/>
      <c r="AD26" s="319"/>
      <c r="AE26" s="314">
        <v>0</v>
      </c>
      <c r="AF26" s="313">
        <v>4.74</v>
      </c>
      <c r="AG26" s="313">
        <v>4.74</v>
      </c>
      <c r="AH26" s="313">
        <v>4.74</v>
      </c>
      <c r="AI26" s="313">
        <f t="shared" si="9"/>
        <v>14.22</v>
      </c>
      <c r="AJ26" s="313">
        <v>30</v>
      </c>
      <c r="AK26" s="313">
        <v>15</v>
      </c>
      <c r="AL26" s="313"/>
      <c r="AM26" s="313">
        <v>22</v>
      </c>
      <c r="AN26" s="313">
        <v>9.2200000000000006</v>
      </c>
      <c r="AO26" s="313"/>
      <c r="AP26" s="313">
        <v>10</v>
      </c>
      <c r="AQ26" s="313">
        <v>43</v>
      </c>
      <c r="AR26" s="313"/>
      <c r="AS26" s="313">
        <v>75.78</v>
      </c>
      <c r="AT26" s="335">
        <f t="shared" si="8"/>
        <v>160</v>
      </c>
      <c r="AU26" s="316">
        <v>0</v>
      </c>
      <c r="AV26" s="317">
        <v>141.450205805352</v>
      </c>
    </row>
    <row r="27" spans="1:48" x14ac:dyDescent="0.25">
      <c r="A27" s="301"/>
      <c r="B27" s="16" t="s">
        <v>37</v>
      </c>
      <c r="C27" s="17"/>
      <c r="D27" s="302">
        <v>277.36700000000002</v>
      </c>
      <c r="E27" s="302">
        <v>0</v>
      </c>
      <c r="F27" s="302">
        <v>447.05700000000002</v>
      </c>
      <c r="G27" s="303">
        <v>2.5</v>
      </c>
      <c r="H27" s="304">
        <v>85</v>
      </c>
      <c r="I27" s="305">
        <f t="shared" si="0"/>
        <v>811.92399999999998</v>
      </c>
      <c r="J27" s="306">
        <v>1140.4231</v>
      </c>
      <c r="K27" s="307">
        <f t="shared" si="10"/>
        <v>-328.4991</v>
      </c>
      <c r="L27" s="308"/>
      <c r="M27" s="321">
        <v>116.36065912139</v>
      </c>
      <c r="N27" s="309"/>
      <c r="O27" s="310"/>
      <c r="P27" s="311"/>
      <c r="Q27" s="305">
        <f t="shared" si="11"/>
        <v>116.36065912139</v>
      </c>
      <c r="R27" s="312">
        <f t="shared" si="12"/>
        <v>1140.4231</v>
      </c>
      <c r="S27" s="312">
        <f t="shared" si="4"/>
        <v>995.10923541782449</v>
      </c>
      <c r="T27" s="307">
        <f t="shared" si="13"/>
        <v>-212.13844087861003</v>
      </c>
      <c r="U27" s="295"/>
      <c r="W27" s="313" t="str">
        <f t="shared" si="14"/>
        <v>2043-44</v>
      </c>
      <c r="X27" s="279">
        <f t="shared" si="7"/>
        <v>86.233000000000004</v>
      </c>
      <c r="Y27" s="319"/>
      <c r="Z27" s="319"/>
      <c r="AA27" s="319"/>
      <c r="AB27" s="319"/>
      <c r="AC27" s="319"/>
      <c r="AD27" s="319"/>
      <c r="AE27" s="314">
        <v>0</v>
      </c>
      <c r="AF27" s="313">
        <v>4.74</v>
      </c>
      <c r="AG27" s="313">
        <v>4.74</v>
      </c>
      <c r="AH27" s="313">
        <v>4.74</v>
      </c>
      <c r="AI27" s="313">
        <f t="shared" si="9"/>
        <v>14.22</v>
      </c>
      <c r="AJ27" s="313">
        <v>30</v>
      </c>
      <c r="AK27" s="313">
        <v>15</v>
      </c>
      <c r="AL27" s="313"/>
      <c r="AM27" s="313">
        <v>22</v>
      </c>
      <c r="AN27" s="313">
        <v>9.2200000000000006</v>
      </c>
      <c r="AO27" s="313"/>
      <c r="AP27" s="313">
        <v>10</v>
      </c>
      <c r="AQ27" s="313">
        <v>43</v>
      </c>
      <c r="AR27" s="313"/>
      <c r="AS27" s="313">
        <v>75.78</v>
      </c>
      <c r="AT27" s="335">
        <f t="shared" si="8"/>
        <v>160</v>
      </c>
      <c r="AU27" s="316">
        <v>0</v>
      </c>
      <c r="AV27" s="317">
        <v>145.31386458217543</v>
      </c>
    </row>
    <row r="28" spans="1:48" x14ac:dyDescent="0.25">
      <c r="A28" s="301"/>
      <c r="B28" s="16" t="s">
        <v>35</v>
      </c>
      <c r="C28" s="17"/>
      <c r="D28" s="302">
        <v>277.36700000000002</v>
      </c>
      <c r="E28" s="302">
        <v>0</v>
      </c>
      <c r="F28" s="302">
        <v>447.05700000000002</v>
      </c>
      <c r="G28" s="303">
        <v>2.5</v>
      </c>
      <c r="H28" s="304">
        <v>85</v>
      </c>
      <c r="I28" s="305">
        <f t="shared" si="0"/>
        <v>811.92399999999998</v>
      </c>
      <c r="J28" s="306">
        <v>1146.87691</v>
      </c>
      <c r="K28" s="307">
        <f t="shared" si="10"/>
        <v>-334.95290999999997</v>
      </c>
      <c r="L28" s="308"/>
      <c r="M28" s="321">
        <v>121.039833933344</v>
      </c>
      <c r="N28" s="309"/>
      <c r="O28" s="310"/>
      <c r="P28" s="311"/>
      <c r="Q28" s="305">
        <f t="shared" si="11"/>
        <v>121.039833933344</v>
      </c>
      <c r="R28" s="312">
        <f t="shared" si="12"/>
        <v>1146.87691</v>
      </c>
      <c r="S28" s="312">
        <f t="shared" si="4"/>
        <v>993.90456040744937</v>
      </c>
      <c r="T28" s="307">
        <f t="shared" si="13"/>
        <v>-213.913076066656</v>
      </c>
      <c r="U28" s="295"/>
      <c r="W28" s="313" t="str">
        <f t="shared" si="14"/>
        <v>2044-45</v>
      </c>
      <c r="X28" s="279">
        <f t="shared" si="7"/>
        <v>86.233000000000004</v>
      </c>
      <c r="Y28" s="319"/>
      <c r="Z28" s="319"/>
      <c r="AA28" s="319"/>
      <c r="AB28" s="319"/>
      <c r="AC28" s="319"/>
      <c r="AD28" s="319"/>
      <c r="AE28" s="314">
        <v>0</v>
      </c>
      <c r="AF28" s="313">
        <v>4.74</v>
      </c>
      <c r="AG28" s="313">
        <v>4.74</v>
      </c>
      <c r="AH28" s="313">
        <v>4.74</v>
      </c>
      <c r="AI28" s="313">
        <f t="shared" si="9"/>
        <v>14.22</v>
      </c>
      <c r="AJ28" s="313">
        <v>30</v>
      </c>
      <c r="AK28" s="313">
        <v>15</v>
      </c>
      <c r="AL28" s="313"/>
      <c r="AM28" s="313">
        <v>22</v>
      </c>
      <c r="AN28" s="313">
        <v>9.2200000000000006</v>
      </c>
      <c r="AO28" s="313"/>
      <c r="AP28" s="313">
        <v>10</v>
      </c>
      <c r="AQ28" s="313">
        <v>43</v>
      </c>
      <c r="AR28" s="313"/>
      <c r="AS28" s="313">
        <v>75.78</v>
      </c>
      <c r="AT28" s="335">
        <f t="shared" si="8"/>
        <v>160</v>
      </c>
      <c r="AU28" s="316">
        <v>0</v>
      </c>
      <c r="AV28" s="317">
        <v>152.97234959255056</v>
      </c>
    </row>
    <row r="29" spans="1:48" x14ac:dyDescent="0.25">
      <c r="A29" s="301"/>
      <c r="B29" s="16" t="s">
        <v>36</v>
      </c>
      <c r="C29" s="17"/>
      <c r="D29" s="302">
        <v>277.36700000000002</v>
      </c>
      <c r="E29" s="302">
        <v>0</v>
      </c>
      <c r="F29" s="302">
        <v>447.05700000000002</v>
      </c>
      <c r="G29" s="303">
        <v>2.5</v>
      </c>
      <c r="H29" s="304">
        <v>85</v>
      </c>
      <c r="I29" s="305">
        <f t="shared" si="0"/>
        <v>811.92399999999998</v>
      </c>
      <c r="J29" s="306">
        <v>1155.0855800000002</v>
      </c>
      <c r="K29" s="307">
        <f t="shared" si="10"/>
        <v>-343.16158000000019</v>
      </c>
      <c r="L29" s="308"/>
      <c r="M29" s="321">
        <v>125.719008745298</v>
      </c>
      <c r="N29" s="309"/>
      <c r="O29" s="310"/>
      <c r="P29" s="311"/>
      <c r="Q29" s="305">
        <f t="shared" si="11"/>
        <v>125.719008745298</v>
      </c>
      <c r="R29" s="312">
        <f t="shared" si="12"/>
        <v>1155.0855800000002</v>
      </c>
      <c r="S29" s="312">
        <f t="shared" si="4"/>
        <v>996.51759596511431</v>
      </c>
      <c r="T29" s="307">
        <f t="shared" si="13"/>
        <v>-217.44257125470222</v>
      </c>
      <c r="U29" s="295"/>
      <c r="W29" s="313" t="str">
        <f t="shared" si="14"/>
        <v>2045-46</v>
      </c>
      <c r="X29" s="279">
        <f t="shared" si="7"/>
        <v>86.233000000000004</v>
      </c>
      <c r="Y29" s="319"/>
      <c r="Z29" s="319"/>
      <c r="AA29" s="319"/>
      <c r="AB29" s="319"/>
      <c r="AC29" s="319"/>
      <c r="AD29" s="319"/>
      <c r="AE29" s="314">
        <v>0</v>
      </c>
      <c r="AF29" s="313">
        <v>4.74</v>
      </c>
      <c r="AG29" s="313">
        <v>4.74</v>
      </c>
      <c r="AH29" s="313">
        <v>4.74</v>
      </c>
      <c r="AI29" s="313">
        <f t="shared" si="9"/>
        <v>14.22</v>
      </c>
      <c r="AJ29" s="313">
        <v>30</v>
      </c>
      <c r="AK29" s="313">
        <v>15</v>
      </c>
      <c r="AL29" s="313"/>
      <c r="AM29" s="313">
        <v>22</v>
      </c>
      <c r="AN29" s="313">
        <v>9.2200000000000006</v>
      </c>
      <c r="AO29" s="313"/>
      <c r="AP29" s="313">
        <v>10</v>
      </c>
      <c r="AQ29" s="313">
        <v>43</v>
      </c>
      <c r="AR29" s="313"/>
      <c r="AS29" s="313">
        <v>75.78</v>
      </c>
      <c r="AT29" s="335">
        <f t="shared" si="8"/>
        <v>160</v>
      </c>
      <c r="AU29" s="316">
        <v>0</v>
      </c>
      <c r="AV29" s="317">
        <v>158.56798403488588</v>
      </c>
    </row>
    <row r="30" spans="1:48" x14ac:dyDescent="0.25">
      <c r="A30" s="301"/>
      <c r="B30" s="16" t="s">
        <v>38</v>
      </c>
      <c r="C30" s="17"/>
      <c r="D30" s="302">
        <v>277.36700000000002</v>
      </c>
      <c r="E30" s="302">
        <v>0</v>
      </c>
      <c r="F30" s="302">
        <v>447.05700000000002</v>
      </c>
      <c r="G30" s="303">
        <v>2.5</v>
      </c>
      <c r="H30" s="304">
        <v>85</v>
      </c>
      <c r="I30" s="305">
        <f t="shared" si="0"/>
        <v>811.92399999999998</v>
      </c>
      <c r="J30" s="306">
        <v>1162.3530800000001</v>
      </c>
      <c r="K30" s="307">
        <f t="shared" si="10"/>
        <v>-350.42908000000011</v>
      </c>
      <c r="L30" s="308"/>
      <c r="M30" s="321">
        <v>130.39818355725299</v>
      </c>
      <c r="N30" s="309"/>
      <c r="O30" s="310"/>
      <c r="P30" s="311"/>
      <c r="Q30" s="305">
        <f t="shared" si="11"/>
        <v>130.39818355725299</v>
      </c>
      <c r="R30" s="312">
        <f t="shared" si="12"/>
        <v>1162.3530800000001</v>
      </c>
      <c r="S30" s="312">
        <f t="shared" si="4"/>
        <v>997.91968133590149</v>
      </c>
      <c r="T30" s="307">
        <f t="shared" si="13"/>
        <v>-220.03089644274712</v>
      </c>
      <c r="U30" s="295"/>
      <c r="W30" s="313" t="str">
        <f t="shared" si="14"/>
        <v>2046-47</v>
      </c>
      <c r="X30" s="279">
        <f t="shared" si="7"/>
        <v>86.233000000000004</v>
      </c>
      <c r="Y30" s="319"/>
      <c r="Z30" s="319"/>
      <c r="AA30" s="319"/>
      <c r="AB30" s="319"/>
      <c r="AC30" s="319"/>
      <c r="AD30" s="319"/>
      <c r="AE30" s="314">
        <v>0</v>
      </c>
      <c r="AF30" s="313">
        <v>4.74</v>
      </c>
      <c r="AG30" s="313">
        <v>4.74</v>
      </c>
      <c r="AH30" s="313">
        <v>4.74</v>
      </c>
      <c r="AI30" s="313">
        <f t="shared" si="9"/>
        <v>14.22</v>
      </c>
      <c r="AJ30" s="313">
        <v>30</v>
      </c>
      <c r="AK30" s="313">
        <v>15</v>
      </c>
      <c r="AL30" s="313"/>
      <c r="AM30" s="313">
        <v>22</v>
      </c>
      <c r="AN30" s="313">
        <v>9.2200000000000006</v>
      </c>
      <c r="AO30" s="313"/>
      <c r="AP30" s="313">
        <v>10</v>
      </c>
      <c r="AQ30" s="313">
        <v>43</v>
      </c>
      <c r="AR30" s="313"/>
      <c r="AS30" s="313">
        <v>75.78</v>
      </c>
      <c r="AT30" s="335">
        <f t="shared" si="8"/>
        <v>160</v>
      </c>
      <c r="AU30" s="316">
        <v>0</v>
      </c>
      <c r="AV30" s="317">
        <v>164.43339866409866</v>
      </c>
    </row>
    <row r="31" spans="1:48" x14ac:dyDescent="0.25">
      <c r="A31" s="301"/>
      <c r="B31" s="16" t="s">
        <v>39</v>
      </c>
      <c r="C31" s="17"/>
      <c r="D31" s="302">
        <v>277.36700000000002</v>
      </c>
      <c r="E31" s="302">
        <v>0</v>
      </c>
      <c r="F31" s="302">
        <v>447.05700000000002</v>
      </c>
      <c r="G31" s="303">
        <v>2.5</v>
      </c>
      <c r="H31" s="304">
        <v>85</v>
      </c>
      <c r="I31" s="305">
        <f t="shared" si="0"/>
        <v>811.92399999999998</v>
      </c>
      <c r="J31" s="306">
        <v>1169.36942</v>
      </c>
      <c r="K31" s="307">
        <f t="shared" si="10"/>
        <v>-357.44542000000001</v>
      </c>
      <c r="L31" s="308"/>
      <c r="M31" s="321">
        <v>135.07735836920699</v>
      </c>
      <c r="N31" s="309"/>
      <c r="O31" s="310"/>
      <c r="P31" s="311"/>
      <c r="Q31" s="305">
        <f t="shared" si="11"/>
        <v>135.07735836920699</v>
      </c>
      <c r="R31" s="312">
        <f t="shared" si="12"/>
        <v>1169.36942</v>
      </c>
      <c r="S31" s="312">
        <f t="shared" si="4"/>
        <v>1000.475499487254</v>
      </c>
      <c r="T31" s="307">
        <f t="shared" si="13"/>
        <v>-222.36806163079302</v>
      </c>
      <c r="U31" s="295"/>
      <c r="W31" s="313" t="str">
        <f t="shared" si="14"/>
        <v>2047-48</v>
      </c>
      <c r="X31" s="279">
        <f t="shared" si="7"/>
        <v>86.233000000000004</v>
      </c>
      <c r="Y31" s="319"/>
      <c r="Z31" s="319"/>
      <c r="AA31" s="319"/>
      <c r="AB31" s="319"/>
      <c r="AC31" s="319"/>
      <c r="AD31" s="319"/>
      <c r="AE31" s="314">
        <v>0</v>
      </c>
      <c r="AF31" s="313">
        <v>4.74</v>
      </c>
      <c r="AG31" s="313">
        <v>4.74</v>
      </c>
      <c r="AH31" s="313">
        <v>4.74</v>
      </c>
      <c r="AI31" s="313">
        <f t="shared" si="9"/>
        <v>14.22</v>
      </c>
      <c r="AJ31" s="313">
        <v>30</v>
      </c>
      <c r="AK31" s="313">
        <v>15</v>
      </c>
      <c r="AL31" s="313"/>
      <c r="AM31" s="313">
        <v>22</v>
      </c>
      <c r="AN31" s="313">
        <v>9.2200000000000006</v>
      </c>
      <c r="AO31" s="313"/>
      <c r="AP31" s="313">
        <v>10</v>
      </c>
      <c r="AQ31" s="313">
        <v>43</v>
      </c>
      <c r="AR31" s="313"/>
      <c r="AS31" s="313">
        <v>75.78</v>
      </c>
      <c r="AT31" s="335">
        <f t="shared" si="8"/>
        <v>160</v>
      </c>
      <c r="AU31" s="316">
        <v>0</v>
      </c>
      <c r="AV31" s="317">
        <v>168.89392051274601</v>
      </c>
    </row>
    <row r="32" spans="1:48" x14ac:dyDescent="0.25">
      <c r="A32" s="301"/>
      <c r="B32" s="16" t="s">
        <v>40</v>
      </c>
      <c r="C32" s="17"/>
      <c r="D32" s="302">
        <v>277.36700000000002</v>
      </c>
      <c r="E32" s="302">
        <v>0</v>
      </c>
      <c r="F32" s="302">
        <v>447.05700000000002</v>
      </c>
      <c r="G32" s="303">
        <v>2.5</v>
      </c>
      <c r="H32" s="304">
        <v>85</v>
      </c>
      <c r="I32" s="305">
        <f t="shared" si="0"/>
        <v>811.92399999999998</v>
      </c>
      <c r="J32" s="306">
        <v>1175.3373799999999</v>
      </c>
      <c r="K32" s="307">
        <f t="shared" si="10"/>
        <v>-363.41337999999996</v>
      </c>
      <c r="L32" s="308"/>
      <c r="M32" s="321">
        <v>139.75653318116099</v>
      </c>
      <c r="N32" s="309"/>
      <c r="O32" s="310"/>
      <c r="P32" s="311"/>
      <c r="Q32" s="305">
        <f t="shared" si="11"/>
        <v>139.75653318116099</v>
      </c>
      <c r="R32" s="312">
        <f t="shared" si="12"/>
        <v>1175.3373799999999</v>
      </c>
      <c r="S32" s="312">
        <f t="shared" si="4"/>
        <v>1000.9296106605661</v>
      </c>
      <c r="T32" s="307">
        <f t="shared" si="13"/>
        <v>-223.65684681883897</v>
      </c>
      <c r="U32" s="295"/>
      <c r="W32" s="313" t="str">
        <f t="shared" si="14"/>
        <v>2048-49</v>
      </c>
      <c r="X32" s="279">
        <f t="shared" si="7"/>
        <v>86.233000000000004</v>
      </c>
      <c r="Y32" s="319"/>
      <c r="Z32" s="319"/>
      <c r="AA32" s="319"/>
      <c r="AB32" s="319"/>
      <c r="AC32" s="319"/>
      <c r="AD32" s="319"/>
      <c r="AE32" s="314">
        <v>0</v>
      </c>
      <c r="AF32" s="313">
        <v>4.74</v>
      </c>
      <c r="AG32" s="313">
        <v>4.74</v>
      </c>
      <c r="AH32" s="313">
        <v>4.74</v>
      </c>
      <c r="AI32" s="313">
        <f t="shared" si="9"/>
        <v>14.22</v>
      </c>
      <c r="AJ32" s="313">
        <v>30</v>
      </c>
      <c r="AK32" s="313">
        <v>15</v>
      </c>
      <c r="AL32" s="313"/>
      <c r="AM32" s="313">
        <v>22</v>
      </c>
      <c r="AN32" s="313">
        <v>9.2200000000000006</v>
      </c>
      <c r="AO32" s="313"/>
      <c r="AP32" s="313">
        <v>10</v>
      </c>
      <c r="AQ32" s="313">
        <v>43</v>
      </c>
      <c r="AR32" s="313"/>
      <c r="AS32" s="313">
        <v>75.78</v>
      </c>
      <c r="AT32" s="335">
        <f t="shared" si="8"/>
        <v>160</v>
      </c>
      <c r="AU32" s="316">
        <v>0</v>
      </c>
      <c r="AV32" s="317">
        <v>174.4077693394338</v>
      </c>
    </row>
    <row r="33" spans="1:54" x14ac:dyDescent="0.25">
      <c r="A33" s="301"/>
      <c r="B33" s="16" t="s">
        <v>41</v>
      </c>
      <c r="C33" s="17"/>
      <c r="D33" s="302">
        <v>277.36700000000002</v>
      </c>
      <c r="E33" s="302">
        <v>0</v>
      </c>
      <c r="F33" s="302">
        <v>447.05700000000002</v>
      </c>
      <c r="G33" s="303">
        <v>2.5</v>
      </c>
      <c r="H33" s="304">
        <v>85</v>
      </c>
      <c r="I33" s="305">
        <f t="shared" si="0"/>
        <v>811.92399999999998</v>
      </c>
      <c r="J33" s="306">
        <v>1182.8938000000001</v>
      </c>
      <c r="K33" s="307">
        <f t="shared" si="10"/>
        <v>-370.96980000000008</v>
      </c>
      <c r="L33" s="308"/>
      <c r="M33" s="321">
        <v>144.43570799311601</v>
      </c>
      <c r="N33" s="309"/>
      <c r="O33" s="310"/>
      <c r="P33" s="311"/>
      <c r="Q33" s="305">
        <f t="shared" si="11"/>
        <v>144.43570799311601</v>
      </c>
      <c r="R33" s="312">
        <f t="shared" si="12"/>
        <v>1182.8938000000001</v>
      </c>
      <c r="S33" s="312">
        <f t="shared" si="4"/>
        <v>1004.8527525044856</v>
      </c>
      <c r="T33" s="307">
        <f t="shared" si="13"/>
        <v>-226.53409200688407</v>
      </c>
      <c r="U33" s="295"/>
      <c r="W33" s="313" t="str">
        <f t="shared" si="14"/>
        <v>2049-50</v>
      </c>
      <c r="X33" s="279">
        <f t="shared" si="7"/>
        <v>86.233000000000004</v>
      </c>
      <c r="Y33" s="319"/>
      <c r="Z33" s="319"/>
      <c r="AA33" s="319"/>
      <c r="AB33" s="319"/>
      <c r="AC33" s="319"/>
      <c r="AD33" s="319"/>
      <c r="AE33" s="314">
        <v>0</v>
      </c>
      <c r="AF33" s="313">
        <v>4.74</v>
      </c>
      <c r="AG33" s="313">
        <v>4.74</v>
      </c>
      <c r="AH33" s="313">
        <v>4.74</v>
      </c>
      <c r="AI33" s="313">
        <f t="shared" si="9"/>
        <v>14.22</v>
      </c>
      <c r="AJ33" s="313">
        <v>30</v>
      </c>
      <c r="AK33" s="313">
        <v>15</v>
      </c>
      <c r="AL33" s="313"/>
      <c r="AM33" s="313">
        <v>22</v>
      </c>
      <c r="AN33" s="313">
        <v>9.2200000000000006</v>
      </c>
      <c r="AO33" s="313"/>
      <c r="AP33" s="313">
        <v>10</v>
      </c>
      <c r="AQ33" s="313">
        <v>43</v>
      </c>
      <c r="AR33" s="313"/>
      <c r="AS33" s="313">
        <v>75.78</v>
      </c>
      <c r="AT33" s="335">
        <f t="shared" si="8"/>
        <v>160</v>
      </c>
      <c r="AU33" s="316">
        <v>0</v>
      </c>
      <c r="AV33" s="317">
        <v>178.04104749551448</v>
      </c>
    </row>
    <row r="34" spans="1:54" ht="15.75" customHeight="1" x14ac:dyDescent="0.25">
      <c r="A34" s="301"/>
      <c r="B34" s="16" t="s">
        <v>42</v>
      </c>
      <c r="C34" s="17"/>
      <c r="D34" s="302">
        <v>277.36700000000002</v>
      </c>
      <c r="E34" s="302">
        <v>0</v>
      </c>
      <c r="F34" s="302">
        <v>447.05700000000002</v>
      </c>
      <c r="G34" s="303">
        <v>2.5</v>
      </c>
      <c r="H34" s="304">
        <v>85</v>
      </c>
      <c r="I34" s="305">
        <f t="shared" si="0"/>
        <v>811.92399999999998</v>
      </c>
      <c r="J34" s="306">
        <v>1189.35995</v>
      </c>
      <c r="K34" s="307">
        <f t="shared" si="10"/>
        <v>-377.43595000000005</v>
      </c>
      <c r="L34" s="308"/>
      <c r="M34" s="321">
        <v>149.11488280507001</v>
      </c>
      <c r="N34" s="309"/>
      <c r="O34" s="310"/>
      <c r="P34" s="311"/>
      <c r="Q34" s="305">
        <f t="shared" si="11"/>
        <v>149.11488280507001</v>
      </c>
      <c r="R34" s="312">
        <f t="shared" si="12"/>
        <v>1189.35995</v>
      </c>
      <c r="S34" s="312">
        <f t="shared" si="4"/>
        <v>1007.4690691399785</v>
      </c>
      <c r="T34" s="307">
        <f t="shared" si="13"/>
        <v>-228.32106719493004</v>
      </c>
      <c r="U34" s="295"/>
      <c r="W34" s="313" t="str">
        <f t="shared" si="14"/>
        <v>2050-51</v>
      </c>
      <c r="X34" s="279">
        <f t="shared" si="7"/>
        <v>86.233000000000004</v>
      </c>
      <c r="Y34" s="313"/>
      <c r="Z34" s="319"/>
      <c r="AA34" s="319"/>
      <c r="AB34" s="319"/>
      <c r="AC34" s="319"/>
      <c r="AD34" s="319"/>
      <c r="AE34" s="314">
        <v>0</v>
      </c>
      <c r="AF34" s="313">
        <v>4.74</v>
      </c>
      <c r="AG34" s="319">
        <v>4.74</v>
      </c>
      <c r="AH34" s="319">
        <v>4.74</v>
      </c>
      <c r="AI34" s="313">
        <f t="shared" si="9"/>
        <v>14.22</v>
      </c>
      <c r="AJ34" s="313">
        <v>30</v>
      </c>
      <c r="AK34" s="313">
        <v>15</v>
      </c>
      <c r="AL34" s="313"/>
      <c r="AM34" s="313">
        <v>22</v>
      </c>
      <c r="AN34" s="313">
        <v>9.2200000000000006</v>
      </c>
      <c r="AO34" s="313"/>
      <c r="AP34" s="313">
        <v>10</v>
      </c>
      <c r="AQ34" s="313">
        <v>43</v>
      </c>
      <c r="AR34" s="313"/>
      <c r="AS34" s="313">
        <v>75.78</v>
      </c>
      <c r="AT34" s="335">
        <f t="shared" si="8"/>
        <v>160</v>
      </c>
      <c r="AU34" s="316">
        <v>0</v>
      </c>
      <c r="AV34" s="317">
        <v>181.89088086002147</v>
      </c>
    </row>
    <row r="35" spans="1:54" x14ac:dyDescent="0.25">
      <c r="C35" s="17"/>
      <c r="AZ35" s="322"/>
      <c r="BA35" s="323"/>
      <c r="BB35" s="324"/>
    </row>
    <row r="36" spans="1:54" x14ac:dyDescent="0.25">
      <c r="C36" s="293"/>
      <c r="D36" s="293"/>
      <c r="E36" s="293"/>
      <c r="F36" s="293"/>
      <c r="G36" s="18"/>
      <c r="H36" s="18"/>
      <c r="I36" s="305"/>
      <c r="J36" s="293"/>
      <c r="K36" s="293"/>
      <c r="L36" s="293"/>
      <c r="M36" s="305"/>
      <c r="N36" s="293"/>
      <c r="O36" s="293"/>
      <c r="P36" s="293"/>
      <c r="Q36" s="293"/>
      <c r="R36" s="293"/>
      <c r="S36" s="293"/>
      <c r="T36" s="293"/>
      <c r="U36" s="293"/>
      <c r="V36" s="293"/>
      <c r="W36" s="325"/>
      <c r="X36" s="325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5"/>
      <c r="AV36" s="325"/>
      <c r="AW36" s="325"/>
      <c r="AX36" s="325"/>
      <c r="AZ36" s="322"/>
    </row>
    <row r="37" spans="1:54" x14ac:dyDescent="0.25">
      <c r="C37" s="293"/>
      <c r="D37" s="293"/>
      <c r="E37" s="293"/>
      <c r="F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325"/>
      <c r="X37" s="325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5"/>
      <c r="AV37" s="325"/>
      <c r="AW37" s="325"/>
      <c r="AX37" s="325"/>
    </row>
    <row r="38" spans="1:54" x14ac:dyDescent="0.25">
      <c r="C38" s="293"/>
      <c r="D38" s="293"/>
      <c r="E38" s="293"/>
      <c r="F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325"/>
      <c r="X38" s="325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5"/>
      <c r="AV38" s="325"/>
      <c r="AW38" s="325"/>
      <c r="AX38" s="325"/>
    </row>
    <row r="39" spans="1:54" x14ac:dyDescent="0.25"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325"/>
      <c r="X39" s="325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5"/>
      <c r="AV39" s="325"/>
      <c r="AW39" s="325"/>
      <c r="AX39" s="325"/>
    </row>
    <row r="40" spans="1:54" x14ac:dyDescent="0.25"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325"/>
      <c r="X40" s="325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5"/>
      <c r="AV40" s="325"/>
      <c r="AW40" s="325"/>
      <c r="AX40" s="325"/>
    </row>
    <row r="41" spans="1:54" x14ac:dyDescent="0.25"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325"/>
      <c r="X41" s="325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5"/>
      <c r="AV41" s="325"/>
      <c r="AW41" s="325"/>
      <c r="AX41" s="325"/>
    </row>
    <row r="42" spans="1:54" x14ac:dyDescent="0.25"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325"/>
      <c r="X42" s="325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5"/>
      <c r="AV42" s="325"/>
      <c r="AW42" s="325"/>
      <c r="AX42" s="325"/>
    </row>
    <row r="43" spans="1:54" x14ac:dyDescent="0.25"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325"/>
      <c r="X43" s="325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5"/>
      <c r="AV43" s="325"/>
      <c r="AW43" s="325"/>
      <c r="AX43" s="325"/>
    </row>
    <row r="44" spans="1:54" x14ac:dyDescent="0.25"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325"/>
      <c r="X44" s="325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  <c r="AJ44" s="326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5"/>
      <c r="AV44" s="325"/>
      <c r="AW44" s="325"/>
      <c r="AX44" s="325"/>
    </row>
    <row r="45" spans="1:54" x14ac:dyDescent="0.25">
      <c r="C45" s="293"/>
      <c r="D45" s="293"/>
      <c r="E45" s="293"/>
      <c r="F45" s="293"/>
      <c r="G45" s="293"/>
      <c r="H45" s="293"/>
      <c r="I45" s="293"/>
      <c r="K45" s="327"/>
      <c r="L45" s="293"/>
      <c r="M45" s="327"/>
      <c r="N45" s="293"/>
      <c r="O45" s="293"/>
      <c r="P45" s="293"/>
      <c r="Q45" s="293"/>
      <c r="R45" s="293"/>
      <c r="S45" s="293"/>
      <c r="T45" s="293"/>
      <c r="U45" s="293"/>
      <c r="V45" s="293"/>
      <c r="W45" s="325"/>
      <c r="X45" s="325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326"/>
      <c r="AQ45" s="326"/>
      <c r="AR45" s="326"/>
      <c r="AS45" s="326"/>
      <c r="AT45" s="326"/>
      <c r="AU45" s="325"/>
      <c r="AV45" s="325"/>
      <c r="AW45" s="325"/>
      <c r="AX45" s="325"/>
    </row>
    <row r="46" spans="1:54" x14ac:dyDescent="0.25">
      <c r="C46" s="293"/>
      <c r="D46" s="293"/>
      <c r="E46" s="293"/>
      <c r="F46" s="293"/>
      <c r="G46" s="293"/>
      <c r="H46" s="293"/>
      <c r="I46" s="293"/>
      <c r="K46" s="327"/>
      <c r="L46" s="293"/>
      <c r="M46" s="327"/>
      <c r="N46" s="293"/>
      <c r="O46" s="293"/>
      <c r="P46" s="293"/>
      <c r="Q46" s="293"/>
      <c r="R46" s="293"/>
      <c r="S46" s="293"/>
      <c r="T46" s="293"/>
      <c r="U46" s="293"/>
      <c r="V46" s="293"/>
      <c r="W46" s="325"/>
      <c r="X46" s="325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5"/>
      <c r="AV46" s="325"/>
      <c r="AW46" s="325"/>
      <c r="AX46" s="325"/>
    </row>
    <row r="47" spans="1:54" x14ac:dyDescent="0.25">
      <c r="I47" s="293"/>
      <c r="J47" s="327"/>
      <c r="K47" s="328"/>
      <c r="M47" s="328"/>
      <c r="W47" s="325"/>
      <c r="X47" s="325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25"/>
      <c r="AV47" s="325"/>
      <c r="AW47" s="325"/>
      <c r="AX47" s="325"/>
    </row>
    <row r="48" spans="1:54" x14ac:dyDescent="0.25">
      <c r="I48" s="293"/>
      <c r="J48" s="327"/>
      <c r="K48" s="328"/>
      <c r="M48" s="328"/>
      <c r="W48" s="325"/>
      <c r="X48" s="325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25"/>
      <c r="AV48" s="325"/>
      <c r="AW48" s="325"/>
      <c r="AX48" s="325"/>
    </row>
    <row r="49" spans="10:50" x14ac:dyDescent="0.25">
      <c r="J49" s="328"/>
      <c r="K49" s="328"/>
      <c r="M49" s="328"/>
      <c r="W49" s="325"/>
      <c r="X49" s="325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25"/>
      <c r="AV49" s="325"/>
      <c r="AW49" s="325"/>
      <c r="AX49" s="325"/>
    </row>
    <row r="50" spans="10:50" x14ac:dyDescent="0.25">
      <c r="J50" s="328"/>
      <c r="K50" s="328"/>
      <c r="M50" s="328"/>
      <c r="W50" s="325"/>
      <c r="X50" s="325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25"/>
      <c r="AV50" s="325"/>
      <c r="AW50" s="325"/>
      <c r="AX50" s="325"/>
    </row>
    <row r="51" spans="10:50" x14ac:dyDescent="0.25">
      <c r="J51" s="328"/>
      <c r="K51" s="328"/>
      <c r="M51" s="328"/>
      <c r="W51" s="325"/>
      <c r="X51" s="325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25"/>
      <c r="AV51" s="325"/>
      <c r="AW51" s="325"/>
      <c r="AX51" s="325"/>
    </row>
    <row r="52" spans="10:50" x14ac:dyDescent="0.25">
      <c r="J52" s="328"/>
      <c r="K52" s="328"/>
      <c r="L52" s="329"/>
      <c r="M52" s="328"/>
      <c r="W52" s="325"/>
      <c r="X52" s="325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25"/>
      <c r="AV52" s="325"/>
      <c r="AW52" s="325"/>
      <c r="AX52" s="325"/>
    </row>
    <row r="53" spans="10:50" x14ac:dyDescent="0.25">
      <c r="J53" s="328"/>
      <c r="K53" s="328"/>
      <c r="L53" s="329"/>
      <c r="M53" s="328"/>
      <c r="W53" s="325"/>
      <c r="X53" s="325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  <c r="AJ53" s="318"/>
      <c r="AK53" s="318"/>
      <c r="AL53" s="318"/>
      <c r="AM53" s="318"/>
      <c r="AN53" s="318"/>
      <c r="AO53" s="318"/>
      <c r="AP53" s="318"/>
      <c r="AQ53" s="318"/>
      <c r="AR53" s="318"/>
      <c r="AS53" s="318"/>
      <c r="AT53" s="318"/>
      <c r="AU53" s="325"/>
      <c r="AV53" s="325"/>
      <c r="AW53" s="325"/>
      <c r="AX53" s="325"/>
    </row>
    <row r="54" spans="10:50" x14ac:dyDescent="0.25">
      <c r="J54" s="328"/>
      <c r="K54" s="328"/>
      <c r="L54" s="329"/>
      <c r="M54" s="328"/>
      <c r="W54" s="325"/>
      <c r="X54" s="325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25"/>
      <c r="AV54" s="325"/>
      <c r="AW54" s="325"/>
      <c r="AX54" s="325"/>
    </row>
    <row r="55" spans="10:50" x14ac:dyDescent="0.25">
      <c r="J55" s="328"/>
      <c r="K55" s="328"/>
      <c r="L55" s="329"/>
      <c r="M55" s="328"/>
      <c r="W55" s="325"/>
      <c r="X55" s="325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18"/>
      <c r="AO55" s="318"/>
      <c r="AP55" s="318"/>
      <c r="AQ55" s="318"/>
      <c r="AR55" s="318"/>
      <c r="AS55" s="318"/>
      <c r="AT55" s="318"/>
      <c r="AU55" s="325"/>
      <c r="AV55" s="325"/>
      <c r="AW55" s="325"/>
      <c r="AX55" s="325"/>
    </row>
    <row r="56" spans="10:50" x14ac:dyDescent="0.25">
      <c r="J56" s="328"/>
      <c r="K56" s="328"/>
      <c r="L56" s="329"/>
      <c r="M56" s="328"/>
      <c r="W56" s="325"/>
      <c r="X56" s="325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25"/>
      <c r="AV56" s="325"/>
      <c r="AW56" s="325"/>
      <c r="AX56" s="325"/>
    </row>
    <row r="57" spans="10:50" x14ac:dyDescent="0.25">
      <c r="J57" s="328"/>
      <c r="K57" s="328"/>
      <c r="M57" s="328"/>
      <c r="W57" s="325"/>
      <c r="X57" s="325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25"/>
      <c r="AV57" s="325"/>
      <c r="AW57" s="325"/>
      <c r="AX57" s="325"/>
    </row>
    <row r="58" spans="10:50" x14ac:dyDescent="0.25">
      <c r="J58" s="328"/>
      <c r="K58" s="328"/>
      <c r="M58" s="328"/>
      <c r="W58" s="325"/>
      <c r="X58" s="325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25"/>
      <c r="AV58" s="325"/>
      <c r="AW58" s="325"/>
      <c r="AX58" s="325"/>
    </row>
    <row r="59" spans="10:50" x14ac:dyDescent="0.25">
      <c r="J59" s="328"/>
      <c r="K59" s="328"/>
      <c r="M59" s="328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5"/>
    </row>
    <row r="60" spans="10:50" x14ac:dyDescent="0.25">
      <c r="J60" s="328"/>
      <c r="K60" s="328"/>
      <c r="M60" s="328"/>
      <c r="W60" s="320"/>
      <c r="X60" s="325"/>
      <c r="Y60" s="320"/>
      <c r="Z60" s="320"/>
      <c r="AA60" s="320"/>
      <c r="AB60" s="320"/>
      <c r="AC60" s="320"/>
      <c r="AD60" s="320"/>
      <c r="AE60" s="320"/>
      <c r="AF60" s="320"/>
      <c r="AG60" s="320"/>
      <c r="AH60" s="320"/>
      <c r="AI60" s="320"/>
      <c r="AJ60" s="320"/>
      <c r="AK60" s="320"/>
      <c r="AL60" s="320"/>
      <c r="AM60" s="320"/>
      <c r="AN60" s="320"/>
      <c r="AO60" s="320"/>
      <c r="AP60" s="320"/>
      <c r="AQ60" s="320"/>
      <c r="AR60" s="320"/>
      <c r="AS60" s="320"/>
      <c r="AT60" s="320"/>
      <c r="AU60" s="320"/>
      <c r="AV60" s="320"/>
      <c r="AW60" s="320"/>
      <c r="AX60" s="320"/>
    </row>
    <row r="61" spans="10:50" x14ac:dyDescent="0.25">
      <c r="J61" s="328"/>
      <c r="K61" s="328"/>
      <c r="M61" s="328"/>
      <c r="W61" s="320"/>
      <c r="X61" s="325"/>
      <c r="Y61" s="320"/>
      <c r="Z61" s="320"/>
      <c r="AA61" s="320"/>
      <c r="AB61" s="320"/>
      <c r="AC61" s="320"/>
      <c r="AD61" s="320"/>
      <c r="AE61" s="320"/>
      <c r="AF61" s="320"/>
      <c r="AG61" s="320"/>
      <c r="AH61" s="320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20"/>
      <c r="AT61" s="320"/>
      <c r="AU61" s="320"/>
      <c r="AV61" s="320"/>
      <c r="AW61" s="320"/>
      <c r="AX61" s="320"/>
    </row>
    <row r="62" spans="10:50" x14ac:dyDescent="0.25">
      <c r="J62" s="328"/>
      <c r="K62" s="328"/>
      <c r="M62" s="328"/>
      <c r="W62" s="320"/>
      <c r="X62" s="325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S62" s="320"/>
      <c r="AT62" s="320"/>
      <c r="AU62" s="320"/>
      <c r="AV62" s="320"/>
      <c r="AW62" s="320"/>
      <c r="AX62" s="320"/>
    </row>
    <row r="63" spans="10:50" x14ac:dyDescent="0.25">
      <c r="J63" s="328"/>
      <c r="K63" s="328"/>
      <c r="M63" s="328"/>
      <c r="W63" s="330"/>
      <c r="X63" s="330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</row>
    <row r="64" spans="10:50" x14ac:dyDescent="0.25">
      <c r="J64" s="328"/>
      <c r="K64" s="328"/>
      <c r="M64" s="328"/>
      <c r="W64" s="325"/>
      <c r="X64" s="325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</row>
    <row r="65" spans="10:50" x14ac:dyDescent="0.25">
      <c r="J65" s="328"/>
      <c r="K65" s="328"/>
      <c r="M65" s="328"/>
      <c r="W65" s="325"/>
      <c r="X65" s="325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332"/>
      <c r="AL65" s="332"/>
      <c r="AM65" s="332"/>
      <c r="AN65" s="332"/>
      <c r="AO65" s="332"/>
      <c r="AP65" s="332"/>
      <c r="AQ65" s="332"/>
      <c r="AR65" s="332"/>
      <c r="AS65" s="332"/>
      <c r="AT65" s="332"/>
      <c r="AU65" s="332"/>
      <c r="AV65" s="332"/>
      <c r="AW65" s="332"/>
      <c r="AX65" s="332"/>
    </row>
    <row r="66" spans="10:50" x14ac:dyDescent="0.25">
      <c r="J66" s="328"/>
      <c r="K66" s="328"/>
      <c r="W66" s="325"/>
      <c r="X66" s="325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  <c r="AK66" s="332"/>
      <c r="AL66" s="332"/>
      <c r="AM66" s="332"/>
      <c r="AN66" s="332"/>
      <c r="AO66" s="332"/>
      <c r="AP66" s="332"/>
      <c r="AQ66" s="332"/>
      <c r="AR66" s="332"/>
      <c r="AS66" s="332"/>
      <c r="AT66" s="332"/>
      <c r="AU66" s="332"/>
      <c r="AV66" s="332"/>
      <c r="AW66" s="332"/>
      <c r="AX66" s="332"/>
    </row>
    <row r="67" spans="10:50" x14ac:dyDescent="0.25">
      <c r="W67" s="325"/>
      <c r="X67" s="325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  <c r="AR67" s="332"/>
      <c r="AS67" s="332"/>
      <c r="AT67" s="332"/>
      <c r="AU67" s="332"/>
      <c r="AV67" s="332"/>
      <c r="AW67" s="332"/>
      <c r="AX67" s="332"/>
    </row>
    <row r="68" spans="10:50" x14ac:dyDescent="0.25">
      <c r="W68" s="325"/>
      <c r="X68" s="325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2"/>
      <c r="AR68" s="332"/>
      <c r="AS68" s="332"/>
      <c r="AT68" s="332"/>
      <c r="AU68" s="332"/>
      <c r="AV68" s="332"/>
      <c r="AW68" s="332"/>
      <c r="AX68" s="332"/>
    </row>
    <row r="69" spans="10:50" x14ac:dyDescent="0.25">
      <c r="W69" s="325"/>
      <c r="X69" s="325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2"/>
      <c r="AP69" s="332"/>
      <c r="AQ69" s="332"/>
      <c r="AR69" s="332"/>
      <c r="AS69" s="332"/>
      <c r="AT69" s="332"/>
      <c r="AU69" s="332"/>
      <c r="AV69" s="332"/>
      <c r="AW69" s="332"/>
      <c r="AX69" s="332"/>
    </row>
    <row r="70" spans="10:50" x14ac:dyDescent="0.25">
      <c r="W70" s="325"/>
      <c r="X70" s="325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2"/>
      <c r="AU70" s="332"/>
      <c r="AV70" s="332"/>
      <c r="AW70" s="332"/>
      <c r="AX70" s="332"/>
    </row>
    <row r="71" spans="10:50" x14ac:dyDescent="0.25">
      <c r="W71" s="325"/>
      <c r="X71" s="325"/>
      <c r="Y71" s="332"/>
      <c r="Z71" s="332"/>
      <c r="AA71" s="332"/>
      <c r="AB71" s="332"/>
      <c r="AC71" s="332"/>
      <c r="AD71" s="332"/>
      <c r="AE71" s="332"/>
      <c r="AF71" s="332"/>
      <c r="AG71" s="332"/>
      <c r="AH71" s="332"/>
      <c r="AI71" s="332"/>
      <c r="AJ71" s="332"/>
      <c r="AK71" s="332"/>
      <c r="AL71" s="332"/>
      <c r="AM71" s="332"/>
      <c r="AN71" s="332"/>
      <c r="AO71" s="332"/>
      <c r="AP71" s="332"/>
      <c r="AQ71" s="332"/>
      <c r="AR71" s="332"/>
      <c r="AS71" s="332"/>
      <c r="AT71" s="332"/>
      <c r="AU71" s="332"/>
      <c r="AV71" s="332"/>
      <c r="AW71" s="332"/>
      <c r="AX71" s="332"/>
    </row>
    <row r="72" spans="10:50" x14ac:dyDescent="0.25">
      <c r="W72" s="325"/>
      <c r="X72" s="325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2"/>
      <c r="AU72" s="332"/>
      <c r="AV72" s="332"/>
      <c r="AW72" s="332"/>
      <c r="AX72" s="332"/>
    </row>
    <row r="73" spans="10:50" x14ac:dyDescent="0.25">
      <c r="W73" s="325"/>
      <c r="X73" s="325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332"/>
      <c r="AP73" s="332"/>
      <c r="AQ73" s="332"/>
      <c r="AR73" s="332"/>
      <c r="AS73" s="332"/>
      <c r="AT73" s="332"/>
      <c r="AU73" s="332"/>
      <c r="AV73" s="332"/>
      <c r="AW73" s="332"/>
      <c r="AX73" s="332"/>
    </row>
    <row r="74" spans="10:50" x14ac:dyDescent="0.25">
      <c r="W74" s="325"/>
      <c r="X74" s="325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  <c r="AO74" s="332"/>
      <c r="AP74" s="332"/>
      <c r="AQ74" s="332"/>
      <c r="AR74" s="332"/>
      <c r="AS74" s="332"/>
      <c r="AT74" s="332"/>
      <c r="AU74" s="332"/>
      <c r="AV74" s="332"/>
      <c r="AW74" s="332"/>
      <c r="AX74" s="332"/>
    </row>
    <row r="75" spans="10:50" x14ac:dyDescent="0.25">
      <c r="W75" s="325"/>
      <c r="X75" s="325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  <c r="AL75" s="332"/>
      <c r="AM75" s="332"/>
      <c r="AN75" s="332"/>
      <c r="AO75" s="332"/>
      <c r="AP75" s="332"/>
      <c r="AQ75" s="332"/>
      <c r="AR75" s="332"/>
      <c r="AS75" s="332"/>
      <c r="AT75" s="332"/>
      <c r="AU75" s="332"/>
      <c r="AV75" s="332"/>
      <c r="AW75" s="332"/>
      <c r="AX75" s="332"/>
    </row>
    <row r="76" spans="10:50" x14ac:dyDescent="0.25">
      <c r="W76" s="325"/>
      <c r="X76" s="325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  <c r="AN76" s="332"/>
      <c r="AO76" s="332"/>
      <c r="AP76" s="332"/>
      <c r="AQ76" s="332"/>
      <c r="AR76" s="332"/>
      <c r="AS76" s="332"/>
      <c r="AT76" s="332"/>
      <c r="AU76" s="332"/>
      <c r="AV76" s="332"/>
      <c r="AW76" s="332"/>
      <c r="AX76" s="332"/>
    </row>
    <row r="77" spans="10:50" x14ac:dyDescent="0.25">
      <c r="W77" s="325"/>
      <c r="X77" s="325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  <c r="AN77" s="332"/>
      <c r="AO77" s="332"/>
      <c r="AP77" s="332"/>
      <c r="AQ77" s="332"/>
      <c r="AR77" s="332"/>
      <c r="AS77" s="332"/>
      <c r="AT77" s="332"/>
      <c r="AU77" s="332"/>
      <c r="AV77" s="332"/>
      <c r="AW77" s="332"/>
      <c r="AX77" s="332"/>
    </row>
    <row r="78" spans="10:50" x14ac:dyDescent="0.25">
      <c r="W78" s="325"/>
      <c r="X78" s="325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  <c r="AQ78" s="332"/>
      <c r="AR78" s="332"/>
      <c r="AS78" s="332"/>
      <c r="AT78" s="332"/>
      <c r="AU78" s="332"/>
      <c r="AV78" s="332"/>
      <c r="AW78" s="332"/>
      <c r="AX78" s="332"/>
    </row>
    <row r="79" spans="10:50" x14ac:dyDescent="0.25">
      <c r="W79" s="325"/>
      <c r="X79" s="325"/>
      <c r="Y79" s="332"/>
      <c r="Z79" s="332"/>
      <c r="AA79" s="332"/>
      <c r="AB79" s="332"/>
      <c r="AC79" s="332"/>
      <c r="AD79" s="332"/>
      <c r="AE79" s="332"/>
      <c r="AF79" s="332"/>
      <c r="AG79" s="332"/>
      <c r="AH79" s="332"/>
      <c r="AI79" s="332"/>
      <c r="AJ79" s="332"/>
      <c r="AK79" s="332"/>
      <c r="AL79" s="332"/>
      <c r="AM79" s="332"/>
      <c r="AN79" s="332"/>
      <c r="AO79" s="332"/>
      <c r="AP79" s="332"/>
      <c r="AQ79" s="332"/>
      <c r="AR79" s="332"/>
      <c r="AS79" s="332"/>
      <c r="AT79" s="332"/>
      <c r="AU79" s="332"/>
      <c r="AV79" s="332"/>
      <c r="AW79" s="332"/>
      <c r="AX79" s="332"/>
    </row>
    <row r="80" spans="10:50" x14ac:dyDescent="0.25">
      <c r="W80" s="325"/>
      <c r="X80" s="325"/>
      <c r="Y80" s="332"/>
      <c r="Z80" s="332"/>
      <c r="AA80" s="332"/>
      <c r="AB80" s="332"/>
      <c r="AC80" s="332"/>
      <c r="AD80" s="332"/>
      <c r="AE80" s="332"/>
      <c r="AF80" s="332"/>
      <c r="AG80" s="332"/>
      <c r="AH80" s="332"/>
      <c r="AI80" s="332"/>
      <c r="AJ80" s="332"/>
      <c r="AK80" s="332"/>
      <c r="AL80" s="332"/>
      <c r="AM80" s="332"/>
      <c r="AN80" s="332"/>
      <c r="AO80" s="332"/>
      <c r="AP80" s="332"/>
      <c r="AQ80" s="332"/>
      <c r="AR80" s="332"/>
      <c r="AS80" s="332"/>
      <c r="AT80" s="332"/>
      <c r="AU80" s="332"/>
      <c r="AV80" s="332"/>
      <c r="AW80" s="332"/>
      <c r="AX80" s="332"/>
    </row>
    <row r="81" spans="23:50" x14ac:dyDescent="0.25">
      <c r="W81" s="325"/>
      <c r="X81" s="325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  <c r="AN81" s="332"/>
      <c r="AO81" s="332"/>
      <c r="AP81" s="332"/>
      <c r="AQ81" s="332"/>
      <c r="AR81" s="332"/>
      <c r="AS81" s="332"/>
      <c r="AT81" s="332"/>
      <c r="AU81" s="332"/>
      <c r="AV81" s="332"/>
      <c r="AW81" s="332"/>
      <c r="AX81" s="332"/>
    </row>
    <row r="82" spans="23:50" x14ac:dyDescent="0.25">
      <c r="W82" s="325"/>
      <c r="X82" s="325"/>
      <c r="Y82" s="332"/>
      <c r="Z82" s="332"/>
      <c r="AA82" s="332"/>
      <c r="AB82" s="332"/>
      <c r="AC82" s="332"/>
      <c r="AD82" s="332"/>
      <c r="AE82" s="332"/>
      <c r="AF82" s="332"/>
      <c r="AG82" s="332"/>
      <c r="AH82" s="332"/>
      <c r="AI82" s="332"/>
      <c r="AJ82" s="332"/>
      <c r="AK82" s="332"/>
      <c r="AL82" s="332"/>
      <c r="AM82" s="332"/>
      <c r="AN82" s="332"/>
      <c r="AO82" s="332"/>
      <c r="AP82" s="332"/>
      <c r="AQ82" s="332"/>
      <c r="AR82" s="332"/>
      <c r="AS82" s="332"/>
      <c r="AT82" s="332"/>
      <c r="AU82" s="332"/>
      <c r="AV82" s="332"/>
      <c r="AW82" s="332"/>
      <c r="AX82" s="332"/>
    </row>
    <row r="83" spans="23:50" x14ac:dyDescent="0.25">
      <c r="W83" s="325"/>
      <c r="X83" s="325"/>
      <c r="Y83" s="332"/>
      <c r="Z83" s="332"/>
      <c r="AA83" s="332"/>
      <c r="AB83" s="332"/>
      <c r="AC83" s="332"/>
      <c r="AD83" s="332"/>
      <c r="AE83" s="332"/>
      <c r="AF83" s="332"/>
      <c r="AG83" s="332"/>
      <c r="AH83" s="332"/>
      <c r="AI83" s="332"/>
      <c r="AJ83" s="332"/>
      <c r="AK83" s="332"/>
      <c r="AL83" s="332"/>
      <c r="AM83" s="332"/>
      <c r="AN83" s="332"/>
      <c r="AO83" s="332"/>
      <c r="AP83" s="332"/>
      <c r="AQ83" s="332"/>
      <c r="AR83" s="332"/>
      <c r="AS83" s="332"/>
      <c r="AT83" s="332"/>
      <c r="AU83" s="332"/>
      <c r="AV83" s="332"/>
      <c r="AW83" s="332"/>
      <c r="AX83" s="332"/>
    </row>
    <row r="84" spans="23:50" x14ac:dyDescent="0.25">
      <c r="W84" s="325"/>
      <c r="X84" s="325"/>
      <c r="Y84" s="332"/>
      <c r="Z84" s="332"/>
      <c r="AA84" s="332"/>
      <c r="AB84" s="332"/>
      <c r="AC84" s="332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  <c r="AN84" s="332"/>
      <c r="AO84" s="332"/>
      <c r="AP84" s="332"/>
      <c r="AQ84" s="332"/>
      <c r="AR84" s="332"/>
      <c r="AS84" s="332"/>
      <c r="AT84" s="332"/>
      <c r="AU84" s="332"/>
      <c r="AV84" s="332"/>
      <c r="AW84" s="332"/>
      <c r="AX84" s="332"/>
    </row>
    <row r="85" spans="23:50" x14ac:dyDescent="0.25">
      <c r="W85" s="325"/>
      <c r="X85" s="325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  <c r="AN85" s="332"/>
      <c r="AO85" s="332"/>
      <c r="AP85" s="332"/>
      <c r="AQ85" s="332"/>
      <c r="AR85" s="332"/>
      <c r="AS85" s="332"/>
      <c r="AT85" s="332"/>
      <c r="AU85" s="332"/>
      <c r="AV85" s="332"/>
      <c r="AW85" s="332"/>
      <c r="AX85" s="332"/>
    </row>
    <row r="86" spans="23:50" x14ac:dyDescent="0.25">
      <c r="W86" s="320"/>
      <c r="X86" s="325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  <c r="AJ86" s="320"/>
      <c r="AK86" s="320"/>
      <c r="AL86" s="320"/>
      <c r="AM86" s="320"/>
      <c r="AN86" s="320"/>
      <c r="AO86" s="320"/>
      <c r="AP86" s="320"/>
      <c r="AQ86" s="320"/>
      <c r="AR86" s="320"/>
      <c r="AS86" s="320"/>
      <c r="AT86" s="320"/>
      <c r="AU86" s="320"/>
      <c r="AV86" s="320"/>
      <c r="AW86" s="320"/>
      <c r="AX86" s="320"/>
    </row>
    <row r="87" spans="23:50" x14ac:dyDescent="0.25">
      <c r="W87" s="320"/>
      <c r="X87" s="325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0"/>
      <c r="AK87" s="320"/>
      <c r="AL87" s="320"/>
      <c r="AM87" s="320"/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</row>
    <row r="88" spans="23:50" x14ac:dyDescent="0.25">
      <c r="W88" s="320"/>
      <c r="X88" s="325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320"/>
      <c r="AP88" s="320"/>
      <c r="AQ88" s="320"/>
      <c r="AR88" s="320"/>
      <c r="AS88" s="320"/>
      <c r="AT88" s="320"/>
      <c r="AU88" s="320"/>
      <c r="AV88" s="320"/>
      <c r="AW88" s="320"/>
      <c r="AX88" s="320"/>
    </row>
    <row r="89" spans="23:50" x14ac:dyDescent="0.25">
      <c r="W89" s="320"/>
      <c r="X89" s="325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320"/>
      <c r="AN89" s="320"/>
      <c r="AO89" s="320"/>
      <c r="AP89" s="320"/>
      <c r="AQ89" s="320"/>
      <c r="AR89" s="320"/>
      <c r="AS89" s="320"/>
      <c r="AT89" s="320"/>
      <c r="AU89" s="320"/>
      <c r="AV89" s="320"/>
      <c r="AW89" s="320"/>
      <c r="AX89" s="320"/>
    </row>
    <row r="90" spans="23:50" x14ac:dyDescent="0.25">
      <c r="W90" s="320"/>
      <c r="X90" s="325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0"/>
      <c r="AT90" s="320"/>
      <c r="AU90" s="320"/>
      <c r="AV90" s="320"/>
      <c r="AW90" s="320"/>
      <c r="AX90" s="320"/>
    </row>
    <row r="91" spans="23:50" x14ac:dyDescent="0.25">
      <c r="W91" s="320"/>
      <c r="X91" s="325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0"/>
      <c r="AT91" s="320"/>
      <c r="AU91" s="320"/>
      <c r="AV91" s="320"/>
      <c r="AW91" s="320"/>
      <c r="AX91" s="320"/>
    </row>
    <row r="92" spans="23:50" x14ac:dyDescent="0.25">
      <c r="W92" s="320"/>
      <c r="X92" s="325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0"/>
      <c r="AT92" s="320"/>
      <c r="AU92" s="320"/>
      <c r="AV92" s="320"/>
      <c r="AW92" s="320"/>
      <c r="AX92" s="320"/>
    </row>
    <row r="93" spans="23:50" x14ac:dyDescent="0.25">
      <c r="W93" s="320"/>
      <c r="X93" s="325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</row>
    <row r="94" spans="23:50" x14ac:dyDescent="0.25">
      <c r="W94" s="320"/>
      <c r="X94" s="325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X94" s="320"/>
    </row>
    <row r="95" spans="23:50" x14ac:dyDescent="0.25">
      <c r="W95" s="320"/>
      <c r="X95" s="325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20"/>
    </row>
    <row r="96" spans="23:50" x14ac:dyDescent="0.25">
      <c r="W96" s="320"/>
      <c r="X96" s="325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20"/>
    </row>
    <row r="97" spans="23:50" x14ac:dyDescent="0.25">
      <c r="W97" s="320"/>
      <c r="X97" s="325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S97" s="320"/>
      <c r="AT97" s="320"/>
      <c r="AU97" s="320"/>
      <c r="AV97" s="320"/>
      <c r="AW97" s="320"/>
      <c r="AX97" s="320"/>
    </row>
    <row r="98" spans="23:50" x14ac:dyDescent="0.25">
      <c r="W98" s="320"/>
      <c r="X98" s="325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S98" s="320"/>
      <c r="AT98" s="320"/>
      <c r="AU98" s="320"/>
      <c r="AV98" s="320"/>
      <c r="AW98" s="320"/>
      <c r="AX98" s="320"/>
    </row>
    <row r="99" spans="23:50" x14ac:dyDescent="0.25">
      <c r="W99" s="320"/>
      <c r="X99" s="325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</row>
    <row r="100" spans="23:50" x14ac:dyDescent="0.25">
      <c r="W100" s="320"/>
      <c r="X100" s="325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S100" s="320"/>
      <c r="AT100" s="320"/>
      <c r="AU100" s="320"/>
      <c r="AV100" s="320"/>
      <c r="AW100" s="320"/>
      <c r="AX100" s="320"/>
    </row>
  </sheetData>
  <mergeCells count="1">
    <mergeCell ref="N5:T5"/>
  </mergeCells>
  <pageMargins left="0" right="0" top="0.75" bottom="0.75" header="0.3" footer="0.3"/>
  <pageSetup scale="24" orientation="landscape" r:id="rId1"/>
  <headerFooter>
    <oddHeader>&amp;L&amp;Z&amp;F</oddHeader>
    <oddFooter>&amp;R&amp;A
&amp;D&amp;T
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H31" sqref="H31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9" width="11.28515625" style="84" customWidth="1"/>
    <col min="20" max="21" width="12.42578125" style="84" customWidth="1"/>
    <col min="22" max="22" width="1.140625" style="84" customWidth="1"/>
    <col min="23" max="23" width="1" style="84" customWidth="1"/>
    <col min="24" max="24" width="9.42578125" style="84" customWidth="1"/>
    <col min="25" max="25" width="10.85546875" style="84" customWidth="1"/>
    <col min="26" max="30" width="13.7109375" style="84" customWidth="1"/>
    <col min="31" max="31" width="13.28515625" style="84" customWidth="1"/>
    <col min="32" max="37" width="13.7109375" style="84" customWidth="1"/>
    <col min="38" max="47" width="10.42578125" style="84" customWidth="1"/>
    <col min="48" max="48" width="9.42578125" style="84" customWidth="1"/>
    <col min="49" max="49" width="9.7109375" style="84" customWidth="1"/>
    <col min="50" max="51" width="11.42578125" style="84" customWidth="1"/>
    <col min="52" max="52" width="11.42578125" style="145" customWidth="1"/>
    <col min="53" max="53" width="10.85546875" style="84" customWidth="1"/>
    <col min="54" max="54" width="9.7109375" style="84" customWidth="1"/>
    <col min="55" max="55" width="10.28515625" style="84" customWidth="1"/>
    <col min="56" max="56" width="9.28515625" style="84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2" ht="15.75" thickBot="1" x14ac:dyDescent="0.3">
      <c r="D1" s="1" t="s">
        <v>0</v>
      </c>
      <c r="E1" s="2"/>
      <c r="F1" s="2"/>
      <c r="G1" s="2"/>
      <c r="H1" s="2"/>
      <c r="I1" s="2"/>
      <c r="J1" s="3"/>
      <c r="Z1" s="1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2"/>
    </row>
    <row r="2" spans="1:62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AV2" s="4"/>
      <c r="AW2" s="4"/>
      <c r="AX2" s="4"/>
      <c r="AY2" s="4"/>
      <c r="AZ2" s="131"/>
      <c r="BA2" s="4"/>
    </row>
    <row r="3" spans="1:62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AV3" s="110"/>
      <c r="AW3" s="110"/>
      <c r="AX3" s="110"/>
      <c r="AY3" s="110"/>
      <c r="AZ3" s="132"/>
      <c r="BA3" s="110"/>
    </row>
    <row r="4" spans="1:62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AV4" s="110"/>
      <c r="AW4" s="133"/>
      <c r="AX4" s="110"/>
      <c r="AY4" s="110"/>
      <c r="AZ4" s="132"/>
      <c r="BA4" s="110"/>
      <c r="BC4" s="133"/>
    </row>
    <row r="5" spans="1:62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416"/>
      <c r="V5" s="134"/>
      <c r="Z5" s="133"/>
      <c r="AA5" s="6"/>
      <c r="AB5" s="137"/>
      <c r="AC5" s="137"/>
      <c r="AD5" s="138"/>
      <c r="AE5" s="137"/>
      <c r="AF5" s="137"/>
      <c r="AG5" s="137"/>
      <c r="AH5" s="137"/>
      <c r="AI5" s="137"/>
      <c r="AJ5" s="137"/>
      <c r="AK5" s="137"/>
      <c r="AL5" s="21" t="s">
        <v>60</v>
      </c>
      <c r="AM5" s="21" t="s">
        <v>57</v>
      </c>
      <c r="AN5" s="21" t="s">
        <v>58</v>
      </c>
      <c r="AO5" s="21" t="s">
        <v>59</v>
      </c>
      <c r="AP5" s="21" t="s">
        <v>77</v>
      </c>
      <c r="AQ5" s="21" t="s">
        <v>62</v>
      </c>
      <c r="AR5" s="21" t="s">
        <v>61</v>
      </c>
      <c r="AS5" s="21" t="s">
        <v>78</v>
      </c>
      <c r="AT5" s="21" t="s">
        <v>63</v>
      </c>
      <c r="AU5" s="35"/>
      <c r="AV5" s="133"/>
      <c r="AX5" s="25"/>
      <c r="AY5" s="25"/>
      <c r="AZ5" s="34"/>
      <c r="BA5" s="25"/>
      <c r="BB5" s="139"/>
      <c r="BC5" s="133"/>
    </row>
    <row r="6" spans="1:62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87</v>
      </c>
      <c r="T6" s="7" t="s">
        <v>86</v>
      </c>
      <c r="U6" s="9" t="s">
        <v>47</v>
      </c>
      <c r="V6" s="134"/>
      <c r="X6" s="23" t="s">
        <v>3</v>
      </c>
      <c r="Y6" s="23" t="s">
        <v>129</v>
      </c>
      <c r="Z6" s="26" t="s">
        <v>50</v>
      </c>
      <c r="AA6" s="27" t="s">
        <v>51</v>
      </c>
      <c r="AB6" s="27" t="s">
        <v>52</v>
      </c>
      <c r="AC6" s="27" t="s">
        <v>53</v>
      </c>
      <c r="AD6" s="27" t="s">
        <v>54</v>
      </c>
      <c r="AE6" s="28" t="s">
        <v>55</v>
      </c>
      <c r="AF6" s="29" t="s">
        <v>88</v>
      </c>
      <c r="AG6" s="30" t="s">
        <v>72</v>
      </c>
      <c r="AH6" s="30" t="s">
        <v>73</v>
      </c>
      <c r="AI6" s="30" t="s">
        <v>74</v>
      </c>
      <c r="AJ6" s="30" t="s">
        <v>75</v>
      </c>
      <c r="AK6" s="30" t="s">
        <v>9</v>
      </c>
      <c r="AL6" s="30" t="s">
        <v>65</v>
      </c>
      <c r="AM6" s="30" t="s">
        <v>66</v>
      </c>
      <c r="AN6" s="30" t="s">
        <v>67</v>
      </c>
      <c r="AO6" s="30" t="s">
        <v>68</v>
      </c>
      <c r="AP6" s="30" t="s">
        <v>76</v>
      </c>
      <c r="AQ6" s="30" t="s">
        <v>69</v>
      </c>
      <c r="AR6" s="30" t="s">
        <v>70</v>
      </c>
      <c r="AS6" s="30" t="s">
        <v>79</v>
      </c>
      <c r="AT6" s="30" t="s">
        <v>71</v>
      </c>
      <c r="AU6" s="43" t="s">
        <v>127</v>
      </c>
      <c r="AV6" s="31" t="s">
        <v>85</v>
      </c>
      <c r="AW6" s="32" t="s">
        <v>32</v>
      </c>
      <c r="AX6" s="7"/>
      <c r="AY6" s="7"/>
      <c r="AZ6" s="140"/>
      <c r="BA6" s="191"/>
      <c r="BB6" s="90"/>
      <c r="BC6" s="192"/>
      <c r="BD6" s="90"/>
      <c r="BF6" s="90"/>
      <c r="BJ6" s="84"/>
    </row>
    <row r="7" spans="1:62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3"/>
      <c r="U7" s="14"/>
      <c r="V7" s="134"/>
      <c r="X7" s="49" t="s">
        <v>13</v>
      </c>
      <c r="Y7" s="49">
        <v>1</v>
      </c>
      <c r="Z7" s="50">
        <v>2</v>
      </c>
      <c r="AA7" s="49">
        <v>3</v>
      </c>
      <c r="AB7" s="50">
        <v>4</v>
      </c>
      <c r="AC7" s="49">
        <v>5</v>
      </c>
      <c r="AD7" s="50">
        <v>6</v>
      </c>
      <c r="AE7" s="49">
        <v>7</v>
      </c>
      <c r="AF7" s="50">
        <v>8</v>
      </c>
      <c r="AG7" s="49">
        <v>9</v>
      </c>
      <c r="AH7" s="50">
        <v>10</v>
      </c>
      <c r="AI7" s="49">
        <v>11</v>
      </c>
      <c r="AJ7" s="50">
        <v>12</v>
      </c>
      <c r="AK7" s="49">
        <v>13</v>
      </c>
      <c r="AL7" s="50">
        <v>14</v>
      </c>
      <c r="AM7" s="49">
        <v>15</v>
      </c>
      <c r="AN7" s="50">
        <v>16</v>
      </c>
      <c r="AO7" s="49">
        <v>17</v>
      </c>
      <c r="AP7" s="50">
        <v>18</v>
      </c>
      <c r="AQ7" s="49">
        <v>19</v>
      </c>
      <c r="AR7" s="50">
        <v>20</v>
      </c>
      <c r="AS7" s="49">
        <v>21</v>
      </c>
      <c r="AT7" s="50">
        <v>22</v>
      </c>
      <c r="AU7" s="49">
        <v>23</v>
      </c>
      <c r="AV7" s="50">
        <v>24</v>
      </c>
      <c r="AW7" s="49">
        <v>25</v>
      </c>
      <c r="AX7" s="143"/>
      <c r="AY7" s="143"/>
      <c r="BJ7" s="84"/>
    </row>
    <row r="8" spans="1:62" x14ac:dyDescent="0.25">
      <c r="A8"/>
      <c r="B8" s="16" t="s">
        <v>14</v>
      </c>
      <c r="C8" s="17"/>
      <c r="D8" s="147">
        <v>464.35899999999998</v>
      </c>
      <c r="E8" s="147">
        <v>0</v>
      </c>
      <c r="F8" s="147">
        <v>447.05700000000002</v>
      </c>
      <c r="G8" s="148">
        <v>2.5</v>
      </c>
      <c r="H8" s="149">
        <v>85</v>
      </c>
      <c r="I8" s="150">
        <f>SUM(D8:H8)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994.98421999999994</v>
      </c>
      <c r="T8" s="157">
        <f t="shared" ref="T8:T34" si="4">J8-AW8-AV8</f>
        <v>983.56994039877327</v>
      </c>
      <c r="U8" s="152">
        <f t="shared" ref="U8:U24" si="5">I8+Q8-R8</f>
        <v>19.469905107818704</v>
      </c>
      <c r="V8" s="134"/>
      <c r="X8" s="158" t="str">
        <f t="shared" ref="X8:X24" si="6">B8</f>
        <v>2024-25</v>
      </c>
      <c r="Y8" s="151">
        <f t="shared" ref="Y8:Y34" si="7">523.6-(D8+SUM(AM8:AT8))</f>
        <v>25.241000000000042</v>
      </c>
      <c r="Z8" s="161">
        <f>'RNG by Scenario'!O15</f>
        <v>0</v>
      </c>
      <c r="AA8" s="161" t="str">
        <f>'RNG by Scenario'!P15</f>
        <v xml:space="preserve">RmxSmsRNGN1 </v>
      </c>
      <c r="AB8" s="161"/>
      <c r="AC8" s="161"/>
      <c r="AD8" s="161" t="str">
        <f>'RNG by Scenario'!S15</f>
        <v>RmxSmsRNGA2</v>
      </c>
      <c r="AE8" s="161"/>
      <c r="AF8" s="161" t="str">
        <f>'RNG by Scenario'!U15</f>
        <v>RmxAGFRNGA4</v>
      </c>
      <c r="AG8" s="158"/>
      <c r="AH8" s="158"/>
      <c r="AI8" s="158"/>
      <c r="AJ8" s="158"/>
      <c r="AK8" s="158"/>
      <c r="AL8" s="158"/>
      <c r="AM8" s="158">
        <v>24</v>
      </c>
      <c r="AN8" s="158"/>
      <c r="AO8" s="158"/>
      <c r="AP8" s="158">
        <v>0</v>
      </c>
      <c r="AQ8" s="158">
        <v>10</v>
      </c>
      <c r="AR8" s="158"/>
      <c r="AS8" s="158"/>
      <c r="AT8" s="158"/>
      <c r="AU8" s="158">
        <f>SUM(AM8:AT8)</f>
        <v>34</v>
      </c>
      <c r="AV8" s="193"/>
      <c r="AW8" s="164">
        <v>11.414279601226617</v>
      </c>
      <c r="AX8" s="165"/>
      <c r="AY8" s="165"/>
      <c r="AZ8" s="167"/>
      <c r="BA8" s="125"/>
      <c r="BB8" s="125"/>
      <c r="BC8" s="173"/>
      <c r="BD8" s="125"/>
      <c r="BH8" s="125"/>
      <c r="BI8" s="125"/>
      <c r="BJ8" s="84"/>
    </row>
    <row r="9" spans="1:62" x14ac:dyDescent="0.25">
      <c r="A9"/>
      <c r="B9" s="16" t="s">
        <v>15</v>
      </c>
      <c r="C9" s="17"/>
      <c r="D9" s="147">
        <v>464.35899999999998</v>
      </c>
      <c r="E9" s="147">
        <v>0</v>
      </c>
      <c r="F9" s="147">
        <v>447.05700000000002</v>
      </c>
      <c r="G9" s="148">
        <v>2.5</v>
      </c>
      <c r="H9" s="149">
        <v>85</v>
      </c>
      <c r="I9" s="150">
        <f t="shared" ref="I9:I34" si="8">SUM(D9:H9)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1003.6848100000002</v>
      </c>
      <c r="T9" s="157">
        <f t="shared" si="4"/>
        <v>980.62993927501407</v>
      </c>
      <c r="U9" s="152">
        <f t="shared" si="5"/>
        <v>16.453225606716046</v>
      </c>
      <c r="V9" s="134"/>
      <c r="X9" s="158" t="str">
        <f t="shared" si="6"/>
        <v>2025-26</v>
      </c>
      <c r="Y9" s="151">
        <f t="shared" si="7"/>
        <v>25.241000000000042</v>
      </c>
      <c r="Z9" s="161">
        <f>'RNG by Scenario'!O16</f>
        <v>2024</v>
      </c>
      <c r="AA9" s="161">
        <f>'RNG by Scenario'!P16</f>
        <v>2.9178082191780823</v>
      </c>
      <c r="AB9" s="160"/>
      <c r="AC9" s="160"/>
      <c r="AD9" s="161">
        <f>'RNG by Scenario'!S16</f>
        <v>0</v>
      </c>
      <c r="AE9" s="160"/>
      <c r="AF9" s="161">
        <f>'RNG by Scenario'!U16</f>
        <v>21.917808219178081</v>
      </c>
      <c r="AG9" s="158"/>
      <c r="AH9" s="158"/>
      <c r="AI9" s="158"/>
      <c r="AJ9" s="158"/>
      <c r="AK9" s="158">
        <v>30</v>
      </c>
      <c r="AL9" s="158"/>
      <c r="AM9" s="158">
        <v>24</v>
      </c>
      <c r="AN9" s="158"/>
      <c r="AO9" s="158"/>
      <c r="AP9" s="158">
        <v>0</v>
      </c>
      <c r="AQ9" s="158">
        <v>10</v>
      </c>
      <c r="AR9" s="158"/>
      <c r="AS9" s="158"/>
      <c r="AT9" s="158"/>
      <c r="AU9" s="158">
        <f t="shared" ref="AU9:AU34" si="9">SUM(AM9:AT9)</f>
        <v>34</v>
      </c>
      <c r="AV9" s="193"/>
      <c r="AW9" s="164">
        <v>23.054870724986156</v>
      </c>
      <c r="AX9" s="165"/>
      <c r="AY9" s="165"/>
      <c r="AZ9" s="167"/>
      <c r="BA9" s="125"/>
      <c r="BB9" s="125"/>
      <c r="BC9" s="173"/>
      <c r="BD9" s="125"/>
      <c r="BH9" s="125"/>
      <c r="BI9" s="125"/>
      <c r="BJ9" s="84"/>
    </row>
    <row r="10" spans="1:62" x14ac:dyDescent="0.25">
      <c r="A10"/>
      <c r="B10" s="16" t="s">
        <v>16</v>
      </c>
      <c r="C10" s="17"/>
      <c r="D10" s="147">
        <v>464.35899999999998</v>
      </c>
      <c r="E10" s="147">
        <v>0</v>
      </c>
      <c r="F10" s="147">
        <v>447.05700000000002</v>
      </c>
      <c r="G10" s="148">
        <v>2.5</v>
      </c>
      <c r="H10" s="149">
        <v>85</v>
      </c>
      <c r="I10" s="150">
        <f t="shared" si="8"/>
        <v>998.91599999999994</v>
      </c>
      <c r="J10" s="151">
        <v>1011.47689</v>
      </c>
      <c r="K10" s="152">
        <f t="shared" si="0"/>
        <v>-12.560890000000086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1011.47689</v>
      </c>
      <c r="T10" s="157">
        <f t="shared" si="4"/>
        <v>974.33975044065357</v>
      </c>
      <c r="U10" s="152">
        <f t="shared" si="5"/>
        <v>14.568178832315994</v>
      </c>
      <c r="V10" s="134"/>
      <c r="X10" s="158" t="str">
        <f t="shared" si="6"/>
        <v>2026-27</v>
      </c>
      <c r="Y10" s="151">
        <f t="shared" si="7"/>
        <v>25.241000000000042</v>
      </c>
      <c r="Z10" s="161">
        <f>'RNG by Scenario'!O17</f>
        <v>2025</v>
      </c>
      <c r="AA10" s="161">
        <f>'RNG by Scenario'!P17</f>
        <v>3.404109589041096</v>
      </c>
      <c r="AB10" s="160"/>
      <c r="AC10" s="160"/>
      <c r="AD10" s="161">
        <f>'RNG by Scenario'!S17</f>
        <v>2.7397260273972601</v>
      </c>
      <c r="AE10" s="160"/>
      <c r="AF10" s="161">
        <f>'RNG by Scenario'!U17</f>
        <v>21.917808219178081</v>
      </c>
      <c r="AG10" s="158"/>
      <c r="AH10" s="158"/>
      <c r="AI10" s="158"/>
      <c r="AJ10" s="158"/>
      <c r="AK10" s="158">
        <v>30</v>
      </c>
      <c r="AL10" s="158"/>
      <c r="AM10" s="158">
        <v>24</v>
      </c>
      <c r="AN10" s="158"/>
      <c r="AO10" s="158"/>
      <c r="AP10" s="158">
        <v>0</v>
      </c>
      <c r="AQ10" s="158">
        <v>10</v>
      </c>
      <c r="AR10" s="158"/>
      <c r="AS10" s="158"/>
      <c r="AT10" s="158"/>
      <c r="AU10" s="158">
        <f t="shared" si="9"/>
        <v>34</v>
      </c>
      <c r="AV10" s="193"/>
      <c r="AW10" s="164">
        <v>37.137139559346451</v>
      </c>
      <c r="AX10" s="165"/>
      <c r="AY10" s="165"/>
      <c r="AZ10" s="167"/>
      <c r="BA10" s="125"/>
      <c r="BB10" s="125"/>
      <c r="BC10" s="173"/>
      <c r="BD10" s="125"/>
      <c r="BH10" s="125"/>
      <c r="BI10" s="125"/>
      <c r="BJ10" s="84"/>
    </row>
    <row r="11" spans="1:62" x14ac:dyDescent="0.25">
      <c r="A11"/>
      <c r="B11" s="16" t="s">
        <v>17</v>
      </c>
      <c r="C11" s="17"/>
      <c r="D11" s="147">
        <v>464.35899999999998</v>
      </c>
      <c r="E11" s="147">
        <v>0</v>
      </c>
      <c r="F11" s="147">
        <v>447.05700000000002</v>
      </c>
      <c r="G11" s="148">
        <v>2.5</v>
      </c>
      <c r="H11" s="149">
        <v>85</v>
      </c>
      <c r="I11" s="150">
        <f t="shared" si="8"/>
        <v>998.91599999999994</v>
      </c>
      <c r="J11" s="151">
        <v>1019.3393100000002</v>
      </c>
      <c r="K11" s="152">
        <f t="shared" si="0"/>
        <v>-20.423310000000242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1019.3393100000002</v>
      </c>
      <c r="T11" s="157">
        <f t="shared" si="4"/>
        <v>968.90192541511942</v>
      </c>
      <c r="U11" s="152">
        <f t="shared" si="5"/>
        <v>12.866315157163513</v>
      </c>
      <c r="V11" s="134"/>
      <c r="X11" s="158" t="str">
        <f t="shared" si="6"/>
        <v>2027-28</v>
      </c>
      <c r="Y11" s="151">
        <f t="shared" si="7"/>
        <v>25.241000000000042</v>
      </c>
      <c r="Z11" s="161">
        <f>'RNG by Scenario'!O18</f>
        <v>2026</v>
      </c>
      <c r="AA11" s="161">
        <f>'RNG by Scenario'!P18</f>
        <v>3.8356164383561646</v>
      </c>
      <c r="AB11" s="160"/>
      <c r="AC11" s="160"/>
      <c r="AD11" s="161">
        <f>'RNG by Scenario'!S18</f>
        <v>2.7397260273972601</v>
      </c>
      <c r="AE11" s="160"/>
      <c r="AF11" s="161">
        <f>'RNG by Scenario'!U18</f>
        <v>21.917808219178081</v>
      </c>
      <c r="AG11" s="158"/>
      <c r="AH11" s="158"/>
      <c r="AI11" s="158"/>
      <c r="AJ11" s="158"/>
      <c r="AK11" s="158">
        <v>30</v>
      </c>
      <c r="AL11" s="158"/>
      <c r="AM11" s="158">
        <v>24</v>
      </c>
      <c r="AN11" s="158"/>
      <c r="AO11" s="158"/>
      <c r="AP11" s="158">
        <v>0</v>
      </c>
      <c r="AQ11" s="158">
        <v>10</v>
      </c>
      <c r="AR11" s="158"/>
      <c r="AS11" s="158"/>
      <c r="AT11" s="158"/>
      <c r="AU11" s="158">
        <f t="shared" si="9"/>
        <v>34</v>
      </c>
      <c r="AV11" s="193"/>
      <c r="AW11" s="164">
        <v>50.43738458488076</v>
      </c>
      <c r="AX11" s="165"/>
      <c r="AY11" s="165"/>
      <c r="AZ11" s="167"/>
      <c r="BA11" s="125"/>
      <c r="BB11" s="125"/>
      <c r="BC11" s="173"/>
      <c r="BD11" s="125"/>
      <c r="BH11" s="125"/>
      <c r="BI11" s="125"/>
      <c r="BJ11" s="84"/>
    </row>
    <row r="12" spans="1:62" x14ac:dyDescent="0.25">
      <c r="A12"/>
      <c r="B12" s="16" t="s">
        <v>18</v>
      </c>
      <c r="C12" s="17"/>
      <c r="D12" s="147">
        <v>362.51900000000001</v>
      </c>
      <c r="E12" s="147">
        <v>0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1026.4849200000001</v>
      </c>
      <c r="T12" s="157">
        <f t="shared" si="4"/>
        <v>962.14230286291752</v>
      </c>
      <c r="U12" s="152">
        <f t="shared" si="5"/>
        <v>-89.704007056542309</v>
      </c>
      <c r="V12" s="134"/>
      <c r="X12" s="158" t="str">
        <f t="shared" si="6"/>
        <v>2028-29</v>
      </c>
      <c r="Y12" s="151">
        <f t="shared" si="7"/>
        <v>61.081000000000017</v>
      </c>
      <c r="Z12" s="161">
        <f>'RNG by Scenario'!O19</f>
        <v>2027</v>
      </c>
      <c r="AA12" s="161">
        <f>'RNG by Scenario'!P19</f>
        <v>4.10958904109589</v>
      </c>
      <c r="AB12" s="160"/>
      <c r="AC12" s="160"/>
      <c r="AD12" s="161">
        <f>'RNG by Scenario'!S19</f>
        <v>2.7397260273972601</v>
      </c>
      <c r="AE12" s="160"/>
      <c r="AF12" s="161">
        <f>'RNG by Scenario'!U19</f>
        <v>21.917808219178081</v>
      </c>
      <c r="AG12" s="158">
        <v>4.74</v>
      </c>
      <c r="AH12" s="158"/>
      <c r="AI12" s="158"/>
      <c r="AJ12" s="158">
        <f>SUM(AG12:AI12)</f>
        <v>4.74</v>
      </c>
      <c r="AK12" s="158">
        <v>30</v>
      </c>
      <c r="AL12" s="158"/>
      <c r="AM12" s="158">
        <v>24</v>
      </c>
      <c r="AN12" s="158">
        <v>58</v>
      </c>
      <c r="AO12" s="158"/>
      <c r="AP12" s="158">
        <v>0</v>
      </c>
      <c r="AQ12" s="158">
        <v>10</v>
      </c>
      <c r="AR12" s="158">
        <v>8</v>
      </c>
      <c r="AS12" s="158"/>
      <c r="AT12" s="158"/>
      <c r="AU12" s="158">
        <f t="shared" si="9"/>
        <v>100</v>
      </c>
      <c r="AV12" s="193"/>
      <c r="AW12" s="164">
        <v>64.342617137082584</v>
      </c>
      <c r="AX12" s="165"/>
      <c r="AY12" s="165"/>
      <c r="AZ12" s="167"/>
      <c r="BA12" s="125"/>
      <c r="BB12" s="125"/>
      <c r="BC12" s="173"/>
      <c r="BD12" s="125"/>
      <c r="BH12" s="125"/>
      <c r="BI12" s="125"/>
      <c r="BJ12" s="84"/>
    </row>
    <row r="13" spans="1:62" x14ac:dyDescent="0.25">
      <c r="A13"/>
      <c r="B13" s="16" t="s">
        <v>19</v>
      </c>
      <c r="C13" s="17"/>
      <c r="D13" s="147">
        <v>362.51900000000001</v>
      </c>
      <c r="E13" s="147">
        <v>0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1035.2680499999999</v>
      </c>
      <c r="T13" s="157">
        <f t="shared" si="4"/>
        <v>952.88585841049041</v>
      </c>
      <c r="U13" s="152">
        <f t="shared" si="5"/>
        <v>-91.83812272397472</v>
      </c>
      <c r="V13" s="134"/>
      <c r="X13" s="158" t="str">
        <f t="shared" si="6"/>
        <v>2029-30</v>
      </c>
      <c r="Y13" s="151">
        <f t="shared" si="7"/>
        <v>58.081000000000017</v>
      </c>
      <c r="Z13" s="161">
        <f>'RNG by Scenario'!O20</f>
        <v>2028</v>
      </c>
      <c r="AA13" s="161">
        <f>'RNG by Scenario'!P20</f>
        <v>4.3835616438356162</v>
      </c>
      <c r="AB13" s="160"/>
      <c r="AC13" s="160"/>
      <c r="AD13" s="161">
        <f>'RNG by Scenario'!S20</f>
        <v>2.7397260273972601</v>
      </c>
      <c r="AE13" s="160"/>
      <c r="AF13" s="161">
        <f>'RNG by Scenario'!U20</f>
        <v>21.917808219178081</v>
      </c>
      <c r="AG13" s="158">
        <v>4.74</v>
      </c>
      <c r="AH13" s="158"/>
      <c r="AI13" s="158"/>
      <c r="AJ13" s="158">
        <f t="shared" ref="AJ13:AJ34" si="10">SUM(AG13:AI13)</f>
        <v>4.74</v>
      </c>
      <c r="AK13" s="158">
        <v>30</v>
      </c>
      <c r="AL13" s="158"/>
      <c r="AM13" s="158">
        <v>24</v>
      </c>
      <c r="AN13" s="158">
        <v>58</v>
      </c>
      <c r="AO13" s="158"/>
      <c r="AP13" s="158">
        <v>0</v>
      </c>
      <c r="AQ13" s="158">
        <v>13</v>
      </c>
      <c r="AR13" s="158">
        <v>8</v>
      </c>
      <c r="AS13" s="158"/>
      <c r="AT13" s="158"/>
      <c r="AU13" s="158">
        <f t="shared" si="9"/>
        <v>103</v>
      </c>
      <c r="AV13" s="193"/>
      <c r="AW13" s="164">
        <v>82.382191589509446</v>
      </c>
      <c r="AX13" s="165"/>
      <c r="AY13" s="165"/>
      <c r="AZ13" s="167"/>
      <c r="BA13" s="125"/>
      <c r="BB13" s="125"/>
      <c r="BC13" s="173"/>
      <c r="BD13" s="125"/>
      <c r="BH13" s="125"/>
      <c r="BI13" s="125"/>
      <c r="BJ13" s="84"/>
    </row>
    <row r="14" spans="1:62" x14ac:dyDescent="0.25">
      <c r="A14"/>
      <c r="B14" s="16" t="s">
        <v>20</v>
      </c>
      <c r="C14" s="17"/>
      <c r="D14" s="147">
        <v>353.3</v>
      </c>
      <c r="E14" s="147">
        <v>0</v>
      </c>
      <c r="F14" s="147">
        <v>447.05700000000002</v>
      </c>
      <c r="G14" s="148">
        <v>2.5</v>
      </c>
      <c r="H14" s="149">
        <v>85</v>
      </c>
      <c r="I14" s="150">
        <f t="shared" si="8"/>
        <v>887.85699999999997</v>
      </c>
      <c r="J14" s="151">
        <v>1043.3949500000001</v>
      </c>
      <c r="K14" s="152">
        <f t="shared" si="0"/>
        <v>-155.53795000000014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1043.3949500000001</v>
      </c>
      <c r="T14" s="157">
        <f t="shared" si="4"/>
        <v>946.42995088855378</v>
      </c>
      <c r="U14" s="152">
        <f t="shared" si="5"/>
        <v>-102.33258759062392</v>
      </c>
      <c r="V14" s="134"/>
      <c r="X14" s="158" t="str">
        <f t="shared" si="6"/>
        <v>2030-31</v>
      </c>
      <c r="Y14" s="151">
        <f t="shared" si="7"/>
        <v>67.300000000000011</v>
      </c>
      <c r="Z14" s="161">
        <f>'RNG by Scenario'!O21</f>
        <v>2029</v>
      </c>
      <c r="AA14" s="161">
        <f>'RNG by Scenario'!P21</f>
        <v>4.3835616438356162</v>
      </c>
      <c r="AB14" s="160"/>
      <c r="AC14" s="160"/>
      <c r="AD14" s="161">
        <f>'RNG by Scenario'!S21</f>
        <v>2.7397260273972601</v>
      </c>
      <c r="AE14" s="160"/>
      <c r="AF14" s="161">
        <f>'RNG by Scenario'!U21</f>
        <v>21.917808219178081</v>
      </c>
      <c r="AG14" s="158">
        <v>4.74</v>
      </c>
      <c r="AH14" s="158">
        <v>4.74</v>
      </c>
      <c r="AI14" s="158"/>
      <c r="AJ14" s="158">
        <f t="shared" si="10"/>
        <v>9.48</v>
      </c>
      <c r="AK14" s="158">
        <v>30</v>
      </c>
      <c r="AL14" s="158"/>
      <c r="AM14" s="158">
        <v>24</v>
      </c>
      <c r="AN14" s="158">
        <v>58</v>
      </c>
      <c r="AO14" s="158"/>
      <c r="AP14" s="158">
        <v>0</v>
      </c>
      <c r="AQ14" s="158">
        <v>13</v>
      </c>
      <c r="AR14" s="158">
        <v>8</v>
      </c>
      <c r="AS14" s="158"/>
      <c r="AT14" s="158"/>
      <c r="AU14" s="158">
        <f t="shared" si="9"/>
        <v>103</v>
      </c>
      <c r="AV14" s="193"/>
      <c r="AW14" s="164">
        <v>96.964999111446389</v>
      </c>
      <c r="AX14" s="165"/>
      <c r="AY14" s="165"/>
      <c r="AZ14" s="167"/>
      <c r="BA14" s="125"/>
      <c r="BB14" s="125"/>
      <c r="BC14" s="173"/>
      <c r="BD14" s="125"/>
      <c r="BH14" s="125"/>
      <c r="BI14" s="125"/>
      <c r="BJ14" s="84"/>
    </row>
    <row r="15" spans="1:62" x14ac:dyDescent="0.25">
      <c r="A15"/>
      <c r="B15" s="16" t="s">
        <v>21</v>
      </c>
      <c r="C15" s="17"/>
      <c r="D15" s="147">
        <v>353.3</v>
      </c>
      <c r="E15" s="147">
        <v>0</v>
      </c>
      <c r="F15" s="147">
        <v>447.05700000000002</v>
      </c>
      <c r="G15" s="148">
        <v>2.5</v>
      </c>
      <c r="H15" s="149">
        <v>85</v>
      </c>
      <c r="I15" s="150">
        <f t="shared" si="8"/>
        <v>887.85699999999997</v>
      </c>
      <c r="J15" s="151">
        <v>1051.55927</v>
      </c>
      <c r="K15" s="152">
        <f t="shared" si="0"/>
        <v>-163.70227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1051.55927</v>
      </c>
      <c r="T15" s="157">
        <f t="shared" si="4"/>
        <v>939.0917913633748</v>
      </c>
      <c r="U15" s="152">
        <f t="shared" si="5"/>
        <v>-103.40079412930618</v>
      </c>
      <c r="V15" s="134"/>
      <c r="X15" s="158" t="str">
        <f t="shared" si="6"/>
        <v>2031-32</v>
      </c>
      <c r="Y15" s="151">
        <f t="shared" si="7"/>
        <v>67.300000000000011</v>
      </c>
      <c r="Z15" s="161">
        <f>'RNG by Scenario'!O22</f>
        <v>2030</v>
      </c>
      <c r="AA15" s="161">
        <f>'RNG by Scenario'!P22</f>
        <v>4.3835616438356162</v>
      </c>
      <c r="AB15" s="160"/>
      <c r="AC15" s="160"/>
      <c r="AD15" s="161">
        <f>'RNG by Scenario'!S22</f>
        <v>2.7397260273972601</v>
      </c>
      <c r="AE15" s="160"/>
      <c r="AF15" s="161">
        <f>'RNG by Scenario'!U22</f>
        <v>21.917808219178081</v>
      </c>
      <c r="AG15" s="158">
        <v>4.74</v>
      </c>
      <c r="AH15" s="158">
        <v>4.74</v>
      </c>
      <c r="AI15" s="158"/>
      <c r="AJ15" s="158">
        <f t="shared" si="10"/>
        <v>9.48</v>
      </c>
      <c r="AK15" s="158">
        <v>30</v>
      </c>
      <c r="AL15" s="158"/>
      <c r="AM15" s="158">
        <v>24</v>
      </c>
      <c r="AN15" s="158">
        <v>58</v>
      </c>
      <c r="AO15" s="158"/>
      <c r="AP15" s="158">
        <v>0</v>
      </c>
      <c r="AQ15" s="158">
        <v>13</v>
      </c>
      <c r="AR15" s="158">
        <v>8</v>
      </c>
      <c r="AS15" s="158"/>
      <c r="AT15" s="158"/>
      <c r="AU15" s="158">
        <f t="shared" si="9"/>
        <v>103</v>
      </c>
      <c r="AV15" s="193"/>
      <c r="AW15" s="164">
        <v>112.46747863662513</v>
      </c>
      <c r="AX15" s="165"/>
      <c r="AY15" s="165"/>
      <c r="AZ15" s="167"/>
      <c r="BA15" s="125"/>
      <c r="BB15" s="125"/>
      <c r="BC15" s="173"/>
      <c r="BD15" s="125"/>
      <c r="BH15" s="125"/>
      <c r="BI15" s="125"/>
      <c r="BJ15" s="84"/>
    </row>
    <row r="16" spans="1:62" x14ac:dyDescent="0.25">
      <c r="A16"/>
      <c r="B16" s="16" t="s">
        <v>22</v>
      </c>
      <c r="C16" s="17"/>
      <c r="D16" s="147">
        <v>353.3</v>
      </c>
      <c r="E16" s="147">
        <v>0</v>
      </c>
      <c r="F16" s="147">
        <v>447.05700000000002</v>
      </c>
      <c r="G16" s="148">
        <v>2.5</v>
      </c>
      <c r="H16" s="149">
        <v>85</v>
      </c>
      <c r="I16" s="150">
        <f t="shared" si="8"/>
        <v>887.85699999999997</v>
      </c>
      <c r="J16" s="151">
        <v>1058.63858</v>
      </c>
      <c r="K16" s="152">
        <f t="shared" si="0"/>
        <v>-170.78158000000008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1058.63858</v>
      </c>
      <c r="T16" s="157">
        <f t="shared" si="4"/>
        <v>923.77830903392908</v>
      </c>
      <c r="U16" s="152">
        <f t="shared" si="5"/>
        <v>-106.08373870075263</v>
      </c>
      <c r="V16" s="134"/>
      <c r="X16" s="158" t="str">
        <f t="shared" si="6"/>
        <v>2032-33</v>
      </c>
      <c r="Y16" s="151">
        <f t="shared" si="7"/>
        <v>67.300000000000011</v>
      </c>
      <c r="Z16" s="161">
        <f>'RNG by Scenario'!O23</f>
        <v>2031</v>
      </c>
      <c r="AA16" s="161">
        <f>'RNG by Scenario'!P23</f>
        <v>4.3835616438356162</v>
      </c>
      <c r="AB16" s="160"/>
      <c r="AC16" s="160"/>
      <c r="AD16" s="161">
        <f>'RNG by Scenario'!S23</f>
        <v>2.7397260273972601</v>
      </c>
      <c r="AE16" s="160"/>
      <c r="AF16" s="161">
        <f>'RNG by Scenario'!U23</f>
        <v>21.917808219178081</v>
      </c>
      <c r="AG16" s="158">
        <v>4.74</v>
      </c>
      <c r="AH16" s="158">
        <v>4.74</v>
      </c>
      <c r="AI16" s="158">
        <v>4.74</v>
      </c>
      <c r="AJ16" s="158">
        <f t="shared" si="10"/>
        <v>14.22</v>
      </c>
      <c r="AK16" s="158">
        <v>30</v>
      </c>
      <c r="AL16" s="158"/>
      <c r="AM16" s="158">
        <v>24</v>
      </c>
      <c r="AN16" s="158">
        <v>58</v>
      </c>
      <c r="AO16" s="158"/>
      <c r="AP16" s="158">
        <v>0</v>
      </c>
      <c r="AQ16" s="158">
        <v>13</v>
      </c>
      <c r="AR16" s="158">
        <v>8</v>
      </c>
      <c r="AS16" s="158"/>
      <c r="AT16" s="158"/>
      <c r="AU16" s="158">
        <f t="shared" si="9"/>
        <v>103</v>
      </c>
      <c r="AV16" s="193"/>
      <c r="AW16" s="164">
        <v>134.860270966071</v>
      </c>
      <c r="AX16" s="165"/>
      <c r="AY16" s="165"/>
      <c r="AZ16" s="167"/>
      <c r="BA16" s="125"/>
      <c r="BB16" s="125"/>
      <c r="BC16" s="173"/>
      <c r="BD16" s="125"/>
      <c r="BH16" s="125"/>
      <c r="BI16" s="125"/>
      <c r="BJ16" s="84"/>
    </row>
    <row r="17" spans="1:62" x14ac:dyDescent="0.25">
      <c r="A17"/>
      <c r="B17" s="16" t="s">
        <v>23</v>
      </c>
      <c r="C17" s="17"/>
      <c r="D17" s="147">
        <v>353.3</v>
      </c>
      <c r="E17" s="147">
        <v>0</v>
      </c>
      <c r="F17" s="147">
        <v>447.05700000000002</v>
      </c>
      <c r="G17" s="148">
        <v>2.5</v>
      </c>
      <c r="H17" s="149">
        <v>85</v>
      </c>
      <c r="I17" s="150">
        <f t="shared" si="8"/>
        <v>887.85699999999997</v>
      </c>
      <c r="J17" s="151">
        <v>1067.06105</v>
      </c>
      <c r="K17" s="152">
        <f t="shared" si="0"/>
        <v>-179.20405000000005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1067.06105</v>
      </c>
      <c r="T17" s="157">
        <f t="shared" si="4"/>
        <v>915.8415458262798</v>
      </c>
      <c r="U17" s="152">
        <f t="shared" si="5"/>
        <v>-109.93395396283825</v>
      </c>
      <c r="V17" s="134"/>
      <c r="X17" s="158" t="str">
        <f t="shared" si="6"/>
        <v>2033-34</v>
      </c>
      <c r="Y17" s="151">
        <f t="shared" si="7"/>
        <v>67.300000000000011</v>
      </c>
      <c r="Z17" s="161">
        <f>'RNG by Scenario'!O24</f>
        <v>2032</v>
      </c>
      <c r="AA17" s="161">
        <f>'RNG by Scenario'!P24</f>
        <v>4.3835616438356162</v>
      </c>
      <c r="AB17" s="160"/>
      <c r="AC17" s="160"/>
      <c r="AD17" s="161">
        <f>'RNG by Scenario'!S24</f>
        <v>2.7397260273972601</v>
      </c>
      <c r="AE17" s="160"/>
      <c r="AF17" s="161">
        <f>'RNG by Scenario'!U24</f>
        <v>21.917808219178081</v>
      </c>
      <c r="AG17" s="158">
        <v>4.74</v>
      </c>
      <c r="AH17" s="158">
        <v>4.74</v>
      </c>
      <c r="AI17" s="158">
        <v>4.74</v>
      </c>
      <c r="AJ17" s="158">
        <f t="shared" si="10"/>
        <v>14.22</v>
      </c>
      <c r="AK17" s="158">
        <v>30</v>
      </c>
      <c r="AL17" s="158"/>
      <c r="AM17" s="158">
        <v>24</v>
      </c>
      <c r="AN17" s="158">
        <v>58</v>
      </c>
      <c r="AO17" s="158"/>
      <c r="AP17" s="158">
        <v>0</v>
      </c>
      <c r="AQ17" s="158">
        <v>13</v>
      </c>
      <c r="AR17" s="158">
        <v>8</v>
      </c>
      <c r="AS17" s="158"/>
      <c r="AT17" s="158"/>
      <c r="AU17" s="158">
        <f t="shared" si="9"/>
        <v>103</v>
      </c>
      <c r="AV17" s="193"/>
      <c r="AW17" s="164">
        <v>151.21950417372028</v>
      </c>
      <c r="AX17" s="165"/>
      <c r="AY17" s="165"/>
      <c r="AZ17" s="167"/>
      <c r="BA17" s="125"/>
      <c r="BB17" s="125"/>
      <c r="BC17" s="173"/>
      <c r="BD17" s="125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0</v>
      </c>
      <c r="E18" s="147">
        <v>0</v>
      </c>
      <c r="F18" s="147">
        <v>447.05700000000002</v>
      </c>
      <c r="G18" s="148">
        <v>2.5</v>
      </c>
      <c r="H18" s="149">
        <v>85</v>
      </c>
      <c r="I18" s="150">
        <f t="shared" si="8"/>
        <v>534.55700000000002</v>
      </c>
      <c r="J18" s="151">
        <v>1074.4459299999999</v>
      </c>
      <c r="K18" s="152">
        <f t="shared" si="0"/>
        <v>-539.88892999999985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1074.4459299999999</v>
      </c>
      <c r="T18" s="157">
        <f t="shared" si="4"/>
        <v>917.60005206412688</v>
      </c>
      <c r="U18" s="152">
        <f t="shared" si="5"/>
        <v>-465.92786650215658</v>
      </c>
      <c r="V18" s="134"/>
      <c r="X18" s="158" t="str">
        <f t="shared" si="6"/>
        <v>2034-35</v>
      </c>
      <c r="Y18" s="151">
        <f t="shared" si="7"/>
        <v>101.60000000000002</v>
      </c>
      <c r="Z18" s="161">
        <f>'RNG by Scenario'!O25</f>
        <v>2033</v>
      </c>
      <c r="AA18" s="161">
        <f>'RNG by Scenario'!P25</f>
        <v>4.3835616438356162</v>
      </c>
      <c r="AB18" s="160"/>
      <c r="AC18" s="160"/>
      <c r="AD18" s="161">
        <f>'RNG by Scenario'!S25</f>
        <v>2.7397260273972601</v>
      </c>
      <c r="AE18" s="160"/>
      <c r="AF18" s="161">
        <f>'RNG by Scenario'!U25</f>
        <v>21.917808219178081</v>
      </c>
      <c r="AG18" s="158">
        <v>4.74</v>
      </c>
      <c r="AH18" s="158">
        <v>4.74</v>
      </c>
      <c r="AI18" s="158">
        <v>4.74</v>
      </c>
      <c r="AJ18" s="158">
        <f t="shared" si="10"/>
        <v>14.22</v>
      </c>
      <c r="AK18" s="158">
        <v>30</v>
      </c>
      <c r="AL18" s="158"/>
      <c r="AM18" s="158"/>
      <c r="AN18" s="158"/>
      <c r="AO18" s="158"/>
      <c r="AP18" s="158">
        <v>260</v>
      </c>
      <c r="AQ18" s="158">
        <v>13</v>
      </c>
      <c r="AR18" s="158">
        <v>8</v>
      </c>
      <c r="AS18" s="158">
        <v>141</v>
      </c>
      <c r="AT18" s="158"/>
      <c r="AU18" s="158">
        <f t="shared" si="9"/>
        <v>422</v>
      </c>
      <c r="AV18" s="193"/>
      <c r="AW18" s="164">
        <v>156.84587793587295</v>
      </c>
      <c r="AX18" s="165"/>
      <c r="AY18" s="165"/>
      <c r="AZ18" s="167"/>
      <c r="BA18" s="125"/>
      <c r="BB18" s="125"/>
      <c r="BC18" s="173"/>
      <c r="BD18" s="125"/>
      <c r="BG18" s="125"/>
      <c r="BH18" s="125"/>
      <c r="BJ18" s="84"/>
    </row>
    <row r="19" spans="1:62" x14ac:dyDescent="0.25">
      <c r="A19" s="146"/>
      <c r="B19" s="16" t="s">
        <v>25</v>
      </c>
      <c r="C19" s="17"/>
      <c r="D19" s="147">
        <v>0</v>
      </c>
      <c r="E19" s="147">
        <v>0</v>
      </c>
      <c r="F19" s="147">
        <v>447.05700000000002</v>
      </c>
      <c r="G19" s="148">
        <v>2.5</v>
      </c>
      <c r="H19" s="149">
        <v>85</v>
      </c>
      <c r="I19" s="150">
        <f t="shared" si="8"/>
        <v>534.55700000000002</v>
      </c>
      <c r="J19" s="151">
        <v>1081.79108</v>
      </c>
      <c r="K19" s="152">
        <f t="shared" si="0"/>
        <v>-547.23407999999995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1081.79108</v>
      </c>
      <c r="T19" s="157">
        <f t="shared" si="4"/>
        <v>919.55266064303362</v>
      </c>
      <c r="U19" s="152">
        <f t="shared" si="5"/>
        <v>-468.49618863831711</v>
      </c>
      <c r="V19" s="134"/>
      <c r="X19" s="158" t="str">
        <f t="shared" si="6"/>
        <v>2035-36</v>
      </c>
      <c r="Y19" s="151">
        <f t="shared" si="7"/>
        <v>101.60000000000002</v>
      </c>
      <c r="Z19" s="161">
        <f>'RNG by Scenario'!O26</f>
        <v>2034</v>
      </c>
      <c r="AA19" s="161">
        <f>'RNG by Scenario'!P26</f>
        <v>4.3835616438356162</v>
      </c>
      <c r="AB19" s="160"/>
      <c r="AC19" s="160"/>
      <c r="AD19" s="161">
        <f>'RNG by Scenario'!S26</f>
        <v>2.7397260273972601</v>
      </c>
      <c r="AE19" s="160"/>
      <c r="AF19" s="161">
        <f>'RNG by Scenario'!U26</f>
        <v>21.917808219178081</v>
      </c>
      <c r="AG19" s="158">
        <v>4.74</v>
      </c>
      <c r="AH19" s="158">
        <v>4.74</v>
      </c>
      <c r="AI19" s="158">
        <v>4.74</v>
      </c>
      <c r="AJ19" s="158">
        <f t="shared" si="10"/>
        <v>14.22</v>
      </c>
      <c r="AK19" s="158">
        <v>30</v>
      </c>
      <c r="AL19" s="158"/>
      <c r="AM19" s="158"/>
      <c r="AN19" s="158"/>
      <c r="AO19" s="158"/>
      <c r="AP19" s="158">
        <v>260</v>
      </c>
      <c r="AQ19" s="158">
        <v>13</v>
      </c>
      <c r="AR19" s="158">
        <v>8</v>
      </c>
      <c r="AS19" s="158">
        <v>141</v>
      </c>
      <c r="AT19" s="158"/>
      <c r="AU19" s="158">
        <f t="shared" si="9"/>
        <v>422</v>
      </c>
      <c r="AV19" s="193"/>
      <c r="AW19" s="164">
        <v>162.23841935696638</v>
      </c>
      <c r="AX19" s="165"/>
      <c r="AY19" s="165"/>
      <c r="BA19" s="125"/>
      <c r="BB19" s="125"/>
      <c r="BC19" s="173"/>
      <c r="BD19" s="125"/>
      <c r="BG19" s="125"/>
      <c r="BH19" s="125"/>
      <c r="BJ19" s="84"/>
    </row>
    <row r="20" spans="1:62" x14ac:dyDescent="0.25">
      <c r="A20" s="146"/>
      <c r="B20" s="16" t="s">
        <v>26</v>
      </c>
      <c r="C20" s="17"/>
      <c r="D20" s="147">
        <v>0</v>
      </c>
      <c r="E20" s="147">
        <v>0</v>
      </c>
      <c r="F20" s="147">
        <v>447.05700000000002</v>
      </c>
      <c r="G20" s="148">
        <v>2.5</v>
      </c>
      <c r="H20" s="149">
        <v>85</v>
      </c>
      <c r="I20" s="150">
        <f t="shared" si="8"/>
        <v>534.55700000000002</v>
      </c>
      <c r="J20" s="151">
        <v>1088.3149900000001</v>
      </c>
      <c r="K20" s="152">
        <f t="shared" si="0"/>
        <v>-553.75799000000006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1088.3149900000001</v>
      </c>
      <c r="T20" s="157">
        <f t="shared" si="4"/>
        <v>920.86190995266338</v>
      </c>
      <c r="U20" s="152">
        <f t="shared" si="5"/>
        <v>-470.32183687059637</v>
      </c>
      <c r="V20" s="134"/>
      <c r="X20" s="158" t="str">
        <f t="shared" si="6"/>
        <v>2036-37</v>
      </c>
      <c r="Y20" s="151">
        <f t="shared" si="7"/>
        <v>101.60000000000002</v>
      </c>
      <c r="Z20" s="161">
        <f>'RNG by Scenario'!O27</f>
        <v>2035</v>
      </c>
      <c r="AA20" s="161">
        <f>'RNG by Scenario'!P27</f>
        <v>4.3835616438356162</v>
      </c>
      <c r="AB20" s="160"/>
      <c r="AC20" s="160"/>
      <c r="AD20" s="161">
        <f>'RNG by Scenario'!S27</f>
        <v>2.7397260273972601</v>
      </c>
      <c r="AE20" s="160"/>
      <c r="AF20" s="161">
        <f>'RNG by Scenario'!U27</f>
        <v>21.917808219178081</v>
      </c>
      <c r="AG20" s="158">
        <v>4.74</v>
      </c>
      <c r="AH20" s="158">
        <v>4.74</v>
      </c>
      <c r="AI20" s="158">
        <v>4.74</v>
      </c>
      <c r="AJ20" s="158">
        <f t="shared" si="10"/>
        <v>14.22</v>
      </c>
      <c r="AK20" s="158">
        <v>30</v>
      </c>
      <c r="AL20" s="158"/>
      <c r="AM20" s="158"/>
      <c r="AN20" s="158"/>
      <c r="AO20" s="158"/>
      <c r="AP20" s="158">
        <v>260</v>
      </c>
      <c r="AQ20" s="158">
        <v>13</v>
      </c>
      <c r="AR20" s="158">
        <v>8</v>
      </c>
      <c r="AS20" s="158">
        <v>141</v>
      </c>
      <c r="AT20" s="158"/>
      <c r="AU20" s="158">
        <f t="shared" si="9"/>
        <v>422</v>
      </c>
      <c r="AV20" s="193"/>
      <c r="AW20" s="164">
        <v>167.45308004733673</v>
      </c>
      <c r="AX20" s="165"/>
      <c r="AY20" s="165"/>
      <c r="BA20" s="125"/>
      <c r="BB20" s="125"/>
      <c r="BC20" s="173"/>
      <c r="BD20" s="125"/>
      <c r="BG20" s="125"/>
      <c r="BH20" s="125"/>
      <c r="BJ20" s="84"/>
    </row>
    <row r="21" spans="1:62" x14ac:dyDescent="0.25">
      <c r="A21" s="146"/>
      <c r="B21" s="16" t="s">
        <v>27</v>
      </c>
      <c r="C21" s="17"/>
      <c r="D21" s="147">
        <v>0</v>
      </c>
      <c r="E21" s="147">
        <v>0</v>
      </c>
      <c r="F21" s="147">
        <v>447.05700000000002</v>
      </c>
      <c r="G21" s="148">
        <v>2.5</v>
      </c>
      <c r="H21" s="149">
        <v>85</v>
      </c>
      <c r="I21" s="150">
        <f t="shared" si="8"/>
        <v>534.55700000000002</v>
      </c>
      <c r="J21" s="151">
        <v>1096.5153700000001</v>
      </c>
      <c r="K21" s="152">
        <f t="shared" si="0"/>
        <v>-561.95837000000006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1096.5153700000001</v>
      </c>
      <c r="T21" s="157">
        <f t="shared" si="4"/>
        <v>923.4753967520046</v>
      </c>
      <c r="U21" s="152">
        <f t="shared" si="5"/>
        <v>-473.77618883356286</v>
      </c>
      <c r="V21" s="134"/>
      <c r="X21" s="158" t="str">
        <f t="shared" si="6"/>
        <v>2037-38</v>
      </c>
      <c r="Y21" s="151">
        <f t="shared" si="7"/>
        <v>101.60000000000002</v>
      </c>
      <c r="Z21" s="161">
        <f>'RNG by Scenario'!O28</f>
        <v>2036</v>
      </c>
      <c r="AA21" s="161">
        <f>'RNG by Scenario'!P28</f>
        <v>4.1643835616438354</v>
      </c>
      <c r="AB21" s="160"/>
      <c r="AC21" s="160"/>
      <c r="AD21" s="161">
        <f>'RNG by Scenario'!S28</f>
        <v>2.7397260273972601</v>
      </c>
      <c r="AE21" s="160"/>
      <c r="AF21" s="161">
        <f>'RNG by Scenario'!U28</f>
        <v>21.917808219178081</v>
      </c>
      <c r="AG21" s="158">
        <v>4.74</v>
      </c>
      <c r="AH21" s="158">
        <v>4.74</v>
      </c>
      <c r="AI21" s="158">
        <v>4.74</v>
      </c>
      <c r="AJ21" s="158">
        <f t="shared" si="10"/>
        <v>14.22</v>
      </c>
      <c r="AK21" s="158">
        <v>30</v>
      </c>
      <c r="AL21" s="158"/>
      <c r="AM21" s="158"/>
      <c r="AN21" s="158"/>
      <c r="AO21" s="158"/>
      <c r="AP21" s="158">
        <v>260</v>
      </c>
      <c r="AQ21" s="158">
        <v>13</v>
      </c>
      <c r="AR21" s="158">
        <v>8</v>
      </c>
      <c r="AS21" s="158">
        <v>141</v>
      </c>
      <c r="AT21" s="158"/>
      <c r="AU21" s="158">
        <f t="shared" si="9"/>
        <v>422</v>
      </c>
      <c r="AV21" s="193"/>
      <c r="AW21" s="164">
        <v>173.03997324799545</v>
      </c>
      <c r="AX21" s="165"/>
      <c r="AY21" s="165"/>
      <c r="BA21" s="125"/>
      <c r="BB21" s="125"/>
      <c r="BC21" s="173"/>
      <c r="BD21" s="125"/>
      <c r="BG21" s="125"/>
      <c r="BH21" s="125"/>
      <c r="BJ21" s="84"/>
    </row>
    <row r="22" spans="1:62" x14ac:dyDescent="0.25">
      <c r="A22" s="146"/>
      <c r="B22" s="16" t="s">
        <v>28</v>
      </c>
      <c r="C22" s="17"/>
      <c r="D22" s="147">
        <v>0</v>
      </c>
      <c r="E22" s="147">
        <v>0</v>
      </c>
      <c r="F22" s="147">
        <v>447.05700000000002</v>
      </c>
      <c r="G22" s="148">
        <v>2.5</v>
      </c>
      <c r="H22" s="149">
        <v>85</v>
      </c>
      <c r="I22" s="150">
        <f t="shared" si="8"/>
        <v>534.55700000000002</v>
      </c>
      <c r="J22" s="151">
        <v>1104.03051</v>
      </c>
      <c r="K22" s="152">
        <f t="shared" si="0"/>
        <v>-569.47351000000003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1104.03051</v>
      </c>
      <c r="T22" s="157">
        <f t="shared" si="4"/>
        <v>924.36610086436281</v>
      </c>
      <c r="U22" s="152">
        <f t="shared" si="5"/>
        <v>-476.54371208172142</v>
      </c>
      <c r="V22" s="134"/>
      <c r="X22" s="158" t="str">
        <f t="shared" si="6"/>
        <v>2038-39</v>
      </c>
      <c r="Y22" s="151">
        <f t="shared" si="7"/>
        <v>101.60000000000002</v>
      </c>
      <c r="Z22" s="161">
        <f>'RNG by Scenario'!P29</f>
        <v>3.945205479452055</v>
      </c>
      <c r="AA22" s="161">
        <f>'RNG by Scenario'!Q29</f>
        <v>3.2657534246575342</v>
      </c>
      <c r="AB22" s="160"/>
      <c r="AC22" s="160"/>
      <c r="AD22" s="161">
        <f>'RNG by Scenario'!T29</f>
        <v>3.5616438356164384</v>
      </c>
      <c r="AE22" s="160"/>
      <c r="AF22" s="161">
        <f>'RNG by Scenario'!V30</f>
        <v>1.6438356164383561</v>
      </c>
      <c r="AG22" s="158">
        <v>4.74</v>
      </c>
      <c r="AH22" s="158">
        <v>4.74</v>
      </c>
      <c r="AI22" s="158">
        <v>4.74</v>
      </c>
      <c r="AJ22" s="158">
        <f t="shared" si="10"/>
        <v>14.22</v>
      </c>
      <c r="AK22" s="158">
        <v>30</v>
      </c>
      <c r="AL22" s="158"/>
      <c r="AM22" s="158"/>
      <c r="AN22" s="158"/>
      <c r="AO22" s="158"/>
      <c r="AP22" s="158">
        <v>260</v>
      </c>
      <c r="AQ22" s="158">
        <v>13</v>
      </c>
      <c r="AR22" s="158">
        <v>8</v>
      </c>
      <c r="AS22" s="158">
        <v>141</v>
      </c>
      <c r="AT22" s="158"/>
      <c r="AU22" s="158">
        <f t="shared" si="9"/>
        <v>422</v>
      </c>
      <c r="AV22" s="193"/>
      <c r="AW22" s="164">
        <v>179.66440913563721</v>
      </c>
      <c r="AX22" s="165"/>
      <c r="AY22" s="165"/>
      <c r="BA22" s="125"/>
      <c r="BB22" s="125"/>
      <c r="BC22" s="173"/>
      <c r="BD22" s="125"/>
      <c r="BG22" s="125"/>
      <c r="BH22" s="125"/>
      <c r="BJ22" s="84"/>
    </row>
    <row r="23" spans="1:62" x14ac:dyDescent="0.25">
      <c r="A23" s="146"/>
      <c r="B23" s="16" t="s">
        <v>29</v>
      </c>
      <c r="C23" s="17"/>
      <c r="D23" s="147">
        <v>0</v>
      </c>
      <c r="E23" s="147">
        <v>0</v>
      </c>
      <c r="F23" s="147">
        <v>447.05700000000002</v>
      </c>
      <c r="G23" s="148">
        <v>2.5</v>
      </c>
      <c r="H23" s="149">
        <v>85</v>
      </c>
      <c r="I23" s="150">
        <f t="shared" si="8"/>
        <v>534.55700000000002</v>
      </c>
      <c r="J23" s="151">
        <v>1111.41419</v>
      </c>
      <c r="K23" s="152">
        <f t="shared" si="0"/>
        <v>-576.85718999999995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1111.41419</v>
      </c>
      <c r="T23" s="157">
        <f t="shared" si="4"/>
        <v>925.60953092987165</v>
      </c>
      <c r="U23" s="152">
        <f t="shared" si="5"/>
        <v>-479.18713686390674</v>
      </c>
      <c r="V23" s="134"/>
      <c r="X23" s="158" t="str">
        <f t="shared" si="6"/>
        <v>2039-40</v>
      </c>
      <c r="Y23" s="151">
        <f t="shared" si="7"/>
        <v>101.60000000000002</v>
      </c>
      <c r="Z23" s="161">
        <f>'RNG by Scenario'!P30</f>
        <v>3.7534246575342469</v>
      </c>
      <c r="AA23" s="161">
        <f>'RNG by Scenario'!Q30</f>
        <v>3.3369863013698633</v>
      </c>
      <c r="AB23" s="160"/>
      <c r="AC23" s="160"/>
      <c r="AD23" s="161">
        <f>'RNG by Scenario'!T30</f>
        <v>3.5616438356164384</v>
      </c>
      <c r="AE23" s="160"/>
      <c r="AF23" s="161">
        <f>'RNG by Scenario'!V31</f>
        <v>1.6438356164383561</v>
      </c>
      <c r="AG23" s="158">
        <v>4.74</v>
      </c>
      <c r="AH23" s="158">
        <v>4.74</v>
      </c>
      <c r="AI23" s="158">
        <v>4.74</v>
      </c>
      <c r="AJ23" s="158">
        <f t="shared" si="10"/>
        <v>14.22</v>
      </c>
      <c r="AK23" s="158">
        <v>30</v>
      </c>
      <c r="AL23" s="158"/>
      <c r="AM23" s="158"/>
      <c r="AN23" s="158"/>
      <c r="AO23" s="158"/>
      <c r="AP23" s="158">
        <v>260</v>
      </c>
      <c r="AQ23" s="158">
        <v>13</v>
      </c>
      <c r="AR23" s="158">
        <v>8</v>
      </c>
      <c r="AS23" s="158">
        <v>141</v>
      </c>
      <c r="AT23" s="158"/>
      <c r="AU23" s="158">
        <f t="shared" si="9"/>
        <v>422</v>
      </c>
      <c r="AV23" s="193"/>
      <c r="AW23" s="164">
        <v>185.80465907012834</v>
      </c>
      <c r="AX23" s="165"/>
      <c r="AY23" s="165"/>
      <c r="BA23" s="125"/>
      <c r="BB23" s="125"/>
      <c r="BC23" s="173"/>
      <c r="BD23" s="125"/>
      <c r="BG23" s="125"/>
      <c r="BH23" s="125"/>
      <c r="BJ23" s="84"/>
    </row>
    <row r="24" spans="1:62" x14ac:dyDescent="0.25">
      <c r="A24" s="146"/>
      <c r="B24" s="16" t="s">
        <v>30</v>
      </c>
      <c r="C24" s="17"/>
      <c r="D24" s="147">
        <v>0</v>
      </c>
      <c r="E24" s="147">
        <v>0</v>
      </c>
      <c r="F24" s="147">
        <v>447.05700000000002</v>
      </c>
      <c r="G24" s="148">
        <v>2.5</v>
      </c>
      <c r="H24" s="149">
        <v>85</v>
      </c>
      <c r="I24" s="150">
        <f t="shared" si="8"/>
        <v>534.55700000000002</v>
      </c>
      <c r="J24" s="151">
        <v>1117.6881399999997</v>
      </c>
      <c r="K24" s="152">
        <f t="shared" si="0"/>
        <v>-583.13113999999973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1117.6881399999997</v>
      </c>
      <c r="T24" s="157">
        <f t="shared" si="4"/>
        <v>924.83819192223302</v>
      </c>
      <c r="U24" s="152">
        <f t="shared" si="5"/>
        <v>-480.75523040949884</v>
      </c>
      <c r="V24" s="134"/>
      <c r="X24" s="158" t="str">
        <f t="shared" si="6"/>
        <v>2040-41</v>
      </c>
      <c r="Y24" s="151">
        <f t="shared" si="7"/>
        <v>101.60000000000002</v>
      </c>
      <c r="Z24" s="161">
        <f>'RNG by Scenario'!P31</f>
        <v>3.5616438356164384</v>
      </c>
      <c r="AA24" s="161">
        <f>'RNG by Scenario'!Q31</f>
        <v>3.4109589041095894</v>
      </c>
      <c r="AB24" s="160"/>
      <c r="AC24" s="160"/>
      <c r="AD24" s="161">
        <f>'RNG by Scenario'!T31</f>
        <v>4.1095890410958908</v>
      </c>
      <c r="AE24" s="160"/>
      <c r="AF24" s="161">
        <f>'RNG by Scenario'!V32</f>
        <v>1.6438356164383561</v>
      </c>
      <c r="AG24" s="158">
        <v>4.74</v>
      </c>
      <c r="AH24" s="158">
        <v>4.74</v>
      </c>
      <c r="AI24" s="158">
        <v>4.74</v>
      </c>
      <c r="AJ24" s="158">
        <f t="shared" si="10"/>
        <v>14.22</v>
      </c>
      <c r="AK24" s="158">
        <v>30</v>
      </c>
      <c r="AL24" s="158"/>
      <c r="AM24" s="158"/>
      <c r="AN24" s="158"/>
      <c r="AO24" s="158"/>
      <c r="AP24" s="158">
        <v>260</v>
      </c>
      <c r="AQ24" s="158">
        <v>13</v>
      </c>
      <c r="AR24" s="158">
        <v>8</v>
      </c>
      <c r="AS24" s="158">
        <v>141</v>
      </c>
      <c r="AT24" s="158"/>
      <c r="AU24" s="158">
        <f t="shared" si="9"/>
        <v>422</v>
      </c>
      <c r="AV24" s="193"/>
      <c r="AW24" s="164">
        <v>192.8499480777667</v>
      </c>
      <c r="AX24" s="165"/>
      <c r="AY24" s="165"/>
      <c r="BA24" s="125"/>
      <c r="BB24" s="125"/>
      <c r="BC24" s="173"/>
      <c r="BD24" s="125"/>
      <c r="BJ24" s="84"/>
    </row>
    <row r="25" spans="1:62" x14ac:dyDescent="0.25">
      <c r="A25" s="146"/>
      <c r="B25" s="16" t="s">
        <v>31</v>
      </c>
      <c r="C25" s="17"/>
      <c r="D25" s="147">
        <v>0</v>
      </c>
      <c r="E25" s="147">
        <v>0</v>
      </c>
      <c r="F25" s="147">
        <v>447.05700000000002</v>
      </c>
      <c r="G25" s="148">
        <v>2.5</v>
      </c>
      <c r="H25" s="149">
        <v>85</v>
      </c>
      <c r="I25" s="150">
        <f t="shared" si="8"/>
        <v>534.55700000000002</v>
      </c>
      <c r="J25" s="151">
        <v>1125.7561599999999</v>
      </c>
      <c r="K25" s="152">
        <f>I25-J25</f>
        <v>-591.19915999999989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1125.7561599999999</v>
      </c>
      <c r="T25" s="157">
        <f t="shared" si="4"/>
        <v>928.68416971119473</v>
      </c>
      <c r="U25" s="152">
        <f>I25+Q25-R25</f>
        <v>-484.24073152667586</v>
      </c>
      <c r="V25" s="134"/>
      <c r="W25" s="63"/>
      <c r="X25" s="158" t="str">
        <f>B25</f>
        <v>2041-42</v>
      </c>
      <c r="Y25" s="151">
        <f t="shared" si="7"/>
        <v>101.60000000000002</v>
      </c>
      <c r="Z25" s="161">
        <f>'RNG by Scenario'!P32</f>
        <v>3.3972602739726026</v>
      </c>
      <c r="AA25" s="161">
        <f>'RNG by Scenario'!Q32</f>
        <v>3.484931506849315</v>
      </c>
      <c r="AB25" s="160"/>
      <c r="AC25" s="160"/>
      <c r="AD25" s="161">
        <f>'RNG by Scenario'!T32</f>
        <v>4.1095890410958908</v>
      </c>
      <c r="AE25" s="160"/>
      <c r="AF25" s="161">
        <f>'RNG by Scenario'!V33</f>
        <v>1.9178082191780821</v>
      </c>
      <c r="AG25" s="158">
        <v>4.74</v>
      </c>
      <c r="AH25" s="158">
        <v>4.74</v>
      </c>
      <c r="AI25" s="158">
        <v>4.74</v>
      </c>
      <c r="AJ25" s="158">
        <f t="shared" si="10"/>
        <v>14.22</v>
      </c>
      <c r="AK25" s="158">
        <v>30</v>
      </c>
      <c r="AL25" s="158"/>
      <c r="AM25" s="158"/>
      <c r="AN25" s="158"/>
      <c r="AO25" s="158"/>
      <c r="AP25" s="158">
        <v>260</v>
      </c>
      <c r="AQ25" s="158">
        <v>13</v>
      </c>
      <c r="AR25" s="158">
        <v>8</v>
      </c>
      <c r="AS25" s="158">
        <v>141</v>
      </c>
      <c r="AT25" s="158"/>
      <c r="AU25" s="158">
        <f t="shared" si="9"/>
        <v>422</v>
      </c>
      <c r="AV25" s="193"/>
      <c r="AW25" s="164">
        <v>197.07199028880513</v>
      </c>
      <c r="AX25" s="165"/>
      <c r="AY25" s="165"/>
      <c r="BA25" s="125"/>
      <c r="BB25" s="125"/>
      <c r="BC25" s="173"/>
      <c r="BD25" s="125"/>
      <c r="BJ25" s="84"/>
    </row>
    <row r="26" spans="1:62" x14ac:dyDescent="0.25">
      <c r="A26" s="146"/>
      <c r="B26" s="16" t="s">
        <v>34</v>
      </c>
      <c r="C26" s="17"/>
      <c r="D26" s="147">
        <v>0</v>
      </c>
      <c r="E26" s="147">
        <v>0</v>
      </c>
      <c r="F26" s="147">
        <v>447.05700000000002</v>
      </c>
      <c r="G26" s="148">
        <v>2.5</v>
      </c>
      <c r="H26" s="149">
        <v>85</v>
      </c>
      <c r="I26" s="150">
        <f t="shared" si="8"/>
        <v>534.55700000000002</v>
      </c>
      <c r="J26" s="151">
        <v>1133.1107300000001</v>
      </c>
      <c r="K26" s="152">
        <f t="shared" ref="K26:K34" si="11">I26-J26</f>
        <v>-598.55373000000009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3"/>
        <v>1133.1107300000001</v>
      </c>
      <c r="T26" s="157">
        <f t="shared" si="4"/>
        <v>930.52885540718557</v>
      </c>
      <c r="U26" s="152">
        <f t="shared" ref="U26:U34" si="14">I26+Q26-R26</f>
        <v>-486.87224569056502</v>
      </c>
      <c r="V26" s="134"/>
      <c r="X26" s="158" t="str">
        <f t="shared" ref="X26:X34" si="15">B26</f>
        <v>2042-43</v>
      </c>
      <c r="Y26" s="151">
        <f t="shared" si="7"/>
        <v>141.60000000000002</v>
      </c>
      <c r="Z26" s="161">
        <f>'RNG by Scenario'!P33</f>
        <v>3.2328767123287672</v>
      </c>
      <c r="AA26" s="161">
        <f>'RNG by Scenario'!Q33</f>
        <v>3.5616438356164384</v>
      </c>
      <c r="AB26" s="160"/>
      <c r="AC26" s="160"/>
      <c r="AD26" s="161">
        <f>'RNG by Scenario'!T33</f>
        <v>4.3835616438356162</v>
      </c>
      <c r="AE26" s="160"/>
      <c r="AF26" s="161">
        <f>'RNG by Scenario'!V34</f>
        <v>1.9178082191780821</v>
      </c>
      <c r="AG26" s="158">
        <v>4.74</v>
      </c>
      <c r="AH26" s="158">
        <v>4.74</v>
      </c>
      <c r="AI26" s="158">
        <v>4.74</v>
      </c>
      <c r="AJ26" s="158">
        <f t="shared" si="10"/>
        <v>14.22</v>
      </c>
      <c r="AK26" s="158">
        <v>30</v>
      </c>
      <c r="AL26" s="158"/>
      <c r="AM26" s="158"/>
      <c r="AN26" s="158"/>
      <c r="AO26" s="158"/>
      <c r="AP26" s="158">
        <v>220</v>
      </c>
      <c r="AQ26" s="158">
        <v>13</v>
      </c>
      <c r="AR26" s="158">
        <v>8</v>
      </c>
      <c r="AS26" s="158">
        <v>141</v>
      </c>
      <c r="AT26" s="158"/>
      <c r="AU26" s="158">
        <f t="shared" si="9"/>
        <v>382</v>
      </c>
      <c r="AV26" s="193"/>
      <c r="AW26" s="164">
        <v>202.5818745928145</v>
      </c>
      <c r="AX26" s="165"/>
      <c r="AY26" s="165"/>
      <c r="BA26" s="125"/>
      <c r="BB26" s="125"/>
      <c r="BC26" s="173"/>
      <c r="BD26" s="125"/>
      <c r="BJ26" s="84"/>
    </row>
    <row r="27" spans="1:62" x14ac:dyDescent="0.25">
      <c r="A27" s="146"/>
      <c r="B27" s="16" t="s">
        <v>37</v>
      </c>
      <c r="C27" s="17"/>
      <c r="D27" s="147">
        <v>0</v>
      </c>
      <c r="E27" s="147">
        <v>0</v>
      </c>
      <c r="F27" s="147">
        <v>447.05700000000002</v>
      </c>
      <c r="G27" s="148">
        <v>2.5</v>
      </c>
      <c r="H27" s="149">
        <v>85</v>
      </c>
      <c r="I27" s="150">
        <f t="shared" si="8"/>
        <v>534.55700000000002</v>
      </c>
      <c r="J27" s="151">
        <v>1140.4231</v>
      </c>
      <c r="K27" s="152">
        <f t="shared" si="11"/>
        <v>-605.86609999999996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3"/>
        <v>1140.4231</v>
      </c>
      <c r="T27" s="157">
        <f t="shared" si="4"/>
        <v>933.69748546514484</v>
      </c>
      <c r="U27" s="152">
        <f t="shared" si="14"/>
        <v>-489.50544087860999</v>
      </c>
      <c r="V27" s="134"/>
      <c r="X27" s="158" t="str">
        <f t="shared" si="15"/>
        <v>2043-44</v>
      </c>
      <c r="Y27" s="151">
        <f t="shared" si="7"/>
        <v>141.60000000000002</v>
      </c>
      <c r="Z27" s="161">
        <f>'RNG by Scenario'!P34</f>
        <v>3.0684931506849318</v>
      </c>
      <c r="AA27" s="161">
        <f>'RNG by Scenario'!Q34</f>
        <v>3.6410958904109587</v>
      </c>
      <c r="AB27" s="160"/>
      <c r="AC27" s="160"/>
      <c r="AD27" s="161">
        <f>'RNG by Scenario'!T34</f>
        <v>4.3835616438356162</v>
      </c>
      <c r="AE27" s="160"/>
      <c r="AF27" s="161">
        <f>'RNG by Scenario'!V35</f>
        <v>1.9178082191780821</v>
      </c>
      <c r="AG27" s="158">
        <v>4.74</v>
      </c>
      <c r="AH27" s="158">
        <v>4.74</v>
      </c>
      <c r="AI27" s="158">
        <v>4.74</v>
      </c>
      <c r="AJ27" s="158">
        <f t="shared" si="10"/>
        <v>14.22</v>
      </c>
      <c r="AK27" s="158">
        <v>30</v>
      </c>
      <c r="AL27" s="158"/>
      <c r="AM27" s="158"/>
      <c r="AN27" s="158"/>
      <c r="AO27" s="158"/>
      <c r="AP27" s="158">
        <v>220</v>
      </c>
      <c r="AQ27" s="158">
        <v>13</v>
      </c>
      <c r="AR27" s="158">
        <v>8</v>
      </c>
      <c r="AS27" s="158">
        <v>141</v>
      </c>
      <c r="AT27" s="158"/>
      <c r="AU27" s="158">
        <f t="shared" si="9"/>
        <v>382</v>
      </c>
      <c r="AV27" s="193"/>
      <c r="AW27" s="164">
        <v>206.72561453485508</v>
      </c>
      <c r="AX27" s="165"/>
      <c r="AY27" s="165"/>
      <c r="BA27" s="125"/>
      <c r="BB27" s="125"/>
      <c r="BC27" s="173"/>
      <c r="BD27" s="125"/>
      <c r="BJ27" s="84"/>
    </row>
    <row r="28" spans="1:62" x14ac:dyDescent="0.25">
      <c r="A28" s="146"/>
      <c r="B28" s="16" t="s">
        <v>35</v>
      </c>
      <c r="C28" s="17"/>
      <c r="D28" s="147">
        <v>0</v>
      </c>
      <c r="E28" s="147">
        <v>0</v>
      </c>
      <c r="F28" s="147">
        <v>447.05700000000002</v>
      </c>
      <c r="G28" s="148">
        <v>2.5</v>
      </c>
      <c r="H28" s="149">
        <v>85</v>
      </c>
      <c r="I28" s="150">
        <f t="shared" si="8"/>
        <v>534.55700000000002</v>
      </c>
      <c r="J28" s="151">
        <v>1146.87691</v>
      </c>
      <c r="K28" s="152">
        <f t="shared" si="11"/>
        <v>-612.31990999999994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3"/>
        <v>1146.87691</v>
      </c>
      <c r="T28" s="157">
        <f t="shared" si="4"/>
        <v>930.98545995614393</v>
      </c>
      <c r="U28" s="152">
        <f t="shared" si="14"/>
        <v>-491.28007606665597</v>
      </c>
      <c r="V28" s="134"/>
      <c r="X28" s="158" t="str">
        <f t="shared" si="15"/>
        <v>2044-45</v>
      </c>
      <c r="Y28" s="151">
        <f t="shared" si="7"/>
        <v>141.60000000000002</v>
      </c>
      <c r="Z28" s="161">
        <f>'RNG by Scenario'!P35</f>
        <v>2.904109589041096</v>
      </c>
      <c r="AA28" s="161">
        <f>'RNG by Scenario'!Q35</f>
        <v>3.7205479452054795</v>
      </c>
      <c r="AB28" s="160"/>
      <c r="AC28" s="160"/>
      <c r="AD28" s="161">
        <f>'RNG by Scenario'!T35</f>
        <v>4.6575342465753424</v>
      </c>
      <c r="AE28" s="160"/>
      <c r="AF28" s="161">
        <f>'RNG by Scenario'!V36</f>
        <v>1.9178082191780821</v>
      </c>
      <c r="AG28" s="158">
        <v>4.74</v>
      </c>
      <c r="AH28" s="158">
        <v>4.74</v>
      </c>
      <c r="AI28" s="158">
        <v>4.74</v>
      </c>
      <c r="AJ28" s="158">
        <f t="shared" si="10"/>
        <v>14.22</v>
      </c>
      <c r="AK28" s="158">
        <v>30</v>
      </c>
      <c r="AL28" s="158"/>
      <c r="AM28" s="158"/>
      <c r="AN28" s="158"/>
      <c r="AO28" s="158"/>
      <c r="AP28" s="158">
        <v>220</v>
      </c>
      <c r="AQ28" s="158">
        <v>13</v>
      </c>
      <c r="AR28" s="158">
        <v>8</v>
      </c>
      <c r="AS28" s="158">
        <v>141</v>
      </c>
      <c r="AT28" s="158"/>
      <c r="AU28" s="158">
        <f t="shared" si="9"/>
        <v>382</v>
      </c>
      <c r="AV28" s="193"/>
      <c r="AW28" s="164">
        <v>215.89145004385603</v>
      </c>
      <c r="AX28" s="165"/>
      <c r="AY28" s="165"/>
      <c r="BA28" s="125"/>
      <c r="BB28" s="125"/>
      <c r="BC28" s="173"/>
      <c r="BD28" s="125"/>
      <c r="BJ28" s="84"/>
    </row>
    <row r="29" spans="1:62" x14ac:dyDescent="0.25">
      <c r="A29" s="146"/>
      <c r="B29" s="16" t="s">
        <v>36</v>
      </c>
      <c r="C29" s="17"/>
      <c r="D29" s="147">
        <v>0</v>
      </c>
      <c r="E29" s="147">
        <v>0</v>
      </c>
      <c r="F29" s="147">
        <v>447.05700000000002</v>
      </c>
      <c r="G29" s="148">
        <v>2.5</v>
      </c>
      <c r="H29" s="149">
        <v>85</v>
      </c>
      <c r="I29" s="150">
        <f t="shared" si="8"/>
        <v>534.55700000000002</v>
      </c>
      <c r="J29" s="151">
        <v>1155.0855800000002</v>
      </c>
      <c r="K29" s="152">
        <f t="shared" si="11"/>
        <v>-620.52858000000015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3"/>
        <v>1155.0855800000002</v>
      </c>
      <c r="T29" s="157">
        <f t="shared" si="4"/>
        <v>932.72785882025767</v>
      </c>
      <c r="U29" s="152">
        <f t="shared" si="14"/>
        <v>-494.80957125470218</v>
      </c>
      <c r="V29" s="134"/>
      <c r="X29" s="158" t="str">
        <f t="shared" si="15"/>
        <v>2045-46</v>
      </c>
      <c r="Y29" s="151">
        <f t="shared" si="7"/>
        <v>141.60000000000002</v>
      </c>
      <c r="Z29" s="161">
        <f>'RNG by Scenario'!P36</f>
        <v>2.7671232876712328</v>
      </c>
      <c r="AA29" s="161">
        <f>'RNG by Scenario'!Q36</f>
        <v>3.8027397260273976</v>
      </c>
      <c r="AB29" s="160"/>
      <c r="AC29" s="160"/>
      <c r="AD29" s="161">
        <f>'RNG by Scenario'!T36</f>
        <v>4.9315068493150687</v>
      </c>
      <c r="AE29" s="160"/>
      <c r="AF29" s="161">
        <f>'RNG by Scenario'!V37</f>
        <v>2.1917808219178081</v>
      </c>
      <c r="AG29" s="158">
        <v>4.74</v>
      </c>
      <c r="AH29" s="158">
        <v>4.74</v>
      </c>
      <c r="AI29" s="158">
        <v>4.74</v>
      </c>
      <c r="AJ29" s="158">
        <f t="shared" si="10"/>
        <v>14.22</v>
      </c>
      <c r="AK29" s="158">
        <v>30</v>
      </c>
      <c r="AL29" s="158"/>
      <c r="AM29" s="158"/>
      <c r="AN29" s="158"/>
      <c r="AO29" s="158"/>
      <c r="AP29" s="158">
        <v>220</v>
      </c>
      <c r="AQ29" s="158">
        <v>13</v>
      </c>
      <c r="AR29" s="158">
        <v>8</v>
      </c>
      <c r="AS29" s="158">
        <v>141</v>
      </c>
      <c r="AT29" s="158"/>
      <c r="AU29" s="158">
        <f t="shared" si="9"/>
        <v>382</v>
      </c>
      <c r="AV29" s="193"/>
      <c r="AW29" s="164">
        <v>222.3577211797425</v>
      </c>
      <c r="AX29" s="165"/>
      <c r="AY29" s="165"/>
      <c r="BA29" s="125"/>
      <c r="BB29" s="125"/>
      <c r="BC29" s="173"/>
      <c r="BD29" s="125"/>
      <c r="BJ29" s="84"/>
    </row>
    <row r="30" spans="1:62" x14ac:dyDescent="0.25">
      <c r="A30" s="146"/>
      <c r="B30" s="16" t="s">
        <v>38</v>
      </c>
      <c r="C30" s="17"/>
      <c r="D30" s="147">
        <v>0</v>
      </c>
      <c r="E30" s="147">
        <v>0</v>
      </c>
      <c r="F30" s="147">
        <v>447.05700000000002</v>
      </c>
      <c r="G30" s="148">
        <v>2.5</v>
      </c>
      <c r="H30" s="149">
        <v>85</v>
      </c>
      <c r="I30" s="150">
        <f t="shared" si="8"/>
        <v>534.55700000000002</v>
      </c>
      <c r="J30" s="151">
        <v>1162.3530800000001</v>
      </c>
      <c r="K30" s="152">
        <f t="shared" si="11"/>
        <v>-627.79608000000007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3"/>
        <v>1162.3530800000001</v>
      </c>
      <c r="T30" s="157">
        <f t="shared" si="4"/>
        <v>933.14959662631259</v>
      </c>
      <c r="U30" s="152">
        <f t="shared" si="14"/>
        <v>-497.39789644274708</v>
      </c>
      <c r="V30" s="134"/>
      <c r="X30" s="158" t="str">
        <f t="shared" si="15"/>
        <v>2046-47</v>
      </c>
      <c r="Y30" s="151">
        <f t="shared" si="7"/>
        <v>141.60000000000002</v>
      </c>
      <c r="Z30" s="161">
        <f>'RNG by Scenario'!P37</f>
        <v>2.6301369863013697</v>
      </c>
      <c r="AA30" s="161">
        <f>'RNG by Scenario'!Q37</f>
        <v>3.4219178082191779</v>
      </c>
      <c r="AB30" s="160"/>
      <c r="AC30" s="160"/>
      <c r="AD30" s="161">
        <f>'RNG by Scenario'!T37</f>
        <v>5.2054794520547949</v>
      </c>
      <c r="AE30" s="160"/>
      <c r="AF30" s="161">
        <f>'RNG by Scenario'!V38</f>
        <v>2.1917808219178081</v>
      </c>
      <c r="AG30" s="158">
        <v>4.74</v>
      </c>
      <c r="AH30" s="158">
        <v>4.74</v>
      </c>
      <c r="AI30" s="158">
        <v>4.74</v>
      </c>
      <c r="AJ30" s="158">
        <f t="shared" si="10"/>
        <v>14.22</v>
      </c>
      <c r="AK30" s="158">
        <v>30</v>
      </c>
      <c r="AL30" s="158"/>
      <c r="AM30" s="158"/>
      <c r="AN30" s="158"/>
      <c r="AO30" s="158"/>
      <c r="AP30" s="158">
        <v>220</v>
      </c>
      <c r="AQ30" s="158">
        <v>13</v>
      </c>
      <c r="AR30" s="158">
        <v>8</v>
      </c>
      <c r="AS30" s="158">
        <v>141</v>
      </c>
      <c r="AT30" s="158"/>
      <c r="AU30" s="158">
        <f t="shared" si="9"/>
        <v>382</v>
      </c>
      <c r="AV30" s="193"/>
      <c r="AW30" s="164">
        <v>229.20348337368753</v>
      </c>
      <c r="AX30" s="165"/>
      <c r="AY30" s="165"/>
      <c r="BA30" s="125"/>
      <c r="BB30" s="125"/>
      <c r="BC30" s="173"/>
      <c r="BD30" s="125"/>
      <c r="BJ30" s="84"/>
    </row>
    <row r="31" spans="1:62" x14ac:dyDescent="0.25">
      <c r="A31" s="146"/>
      <c r="B31" s="16" t="s">
        <v>39</v>
      </c>
      <c r="C31" s="17"/>
      <c r="D31" s="147">
        <v>0</v>
      </c>
      <c r="E31" s="147">
        <v>0</v>
      </c>
      <c r="F31" s="147">
        <v>447.05700000000002</v>
      </c>
      <c r="G31" s="148">
        <v>2.5</v>
      </c>
      <c r="H31" s="149">
        <v>85</v>
      </c>
      <c r="I31" s="150">
        <f t="shared" si="8"/>
        <v>534.55700000000002</v>
      </c>
      <c r="J31" s="151">
        <v>1169.36942</v>
      </c>
      <c r="K31" s="152">
        <f t="shared" si="11"/>
        <v>-634.81241999999997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3"/>
        <v>1169.36942</v>
      </c>
      <c r="T31" s="157">
        <f t="shared" si="4"/>
        <v>935.16041626604385</v>
      </c>
      <c r="U31" s="152">
        <f t="shared" si="14"/>
        <v>-499.73506163079298</v>
      </c>
      <c r="V31" s="134"/>
      <c r="X31" s="158" t="str">
        <f t="shared" si="15"/>
        <v>2047-48</v>
      </c>
      <c r="Y31" s="151">
        <f t="shared" si="7"/>
        <v>141.60000000000002</v>
      </c>
      <c r="Z31" s="161">
        <f>'RNG by Scenario'!P38</f>
        <v>2.493150684931507</v>
      </c>
      <c r="AA31" s="161">
        <f>'RNG by Scenario'!Q38</f>
        <v>3.0794520547945203</v>
      </c>
      <c r="AB31" s="160"/>
      <c r="AC31" s="160"/>
      <c r="AD31" s="161">
        <f>'RNG by Scenario'!T38</f>
        <v>5.7534246575342465</v>
      </c>
      <c r="AE31" s="160"/>
      <c r="AF31" s="161">
        <f>'RNG by Scenario'!V39</f>
        <v>2.1917808219178081</v>
      </c>
      <c r="AG31" s="158">
        <v>4.74</v>
      </c>
      <c r="AH31" s="158">
        <v>4.74</v>
      </c>
      <c r="AI31" s="158">
        <v>4.74</v>
      </c>
      <c r="AJ31" s="158">
        <f t="shared" si="10"/>
        <v>14.22</v>
      </c>
      <c r="AK31" s="158">
        <v>30</v>
      </c>
      <c r="AL31" s="158"/>
      <c r="AM31" s="158"/>
      <c r="AN31" s="158"/>
      <c r="AO31" s="158"/>
      <c r="AP31" s="158">
        <v>220</v>
      </c>
      <c r="AQ31" s="158">
        <v>13</v>
      </c>
      <c r="AR31" s="158">
        <v>8</v>
      </c>
      <c r="AS31" s="158">
        <v>141</v>
      </c>
      <c r="AT31" s="158"/>
      <c r="AU31" s="158">
        <f t="shared" si="9"/>
        <v>382</v>
      </c>
      <c r="AV31" s="193"/>
      <c r="AW31" s="164">
        <v>234.20900373395614</v>
      </c>
      <c r="AX31" s="165"/>
      <c r="AY31" s="165"/>
      <c r="BA31" s="125"/>
      <c r="BB31" s="125"/>
      <c r="BC31" s="173"/>
      <c r="BD31" s="125"/>
      <c r="BJ31" s="84"/>
    </row>
    <row r="32" spans="1:62" x14ac:dyDescent="0.25">
      <c r="A32" s="146"/>
      <c r="B32" s="16" t="s">
        <v>40</v>
      </c>
      <c r="C32" s="17"/>
      <c r="D32" s="147">
        <v>0</v>
      </c>
      <c r="E32" s="147">
        <v>0</v>
      </c>
      <c r="F32" s="147">
        <v>447.05700000000002</v>
      </c>
      <c r="G32" s="148">
        <v>2.5</v>
      </c>
      <c r="H32" s="149">
        <v>85</v>
      </c>
      <c r="I32" s="150">
        <f t="shared" si="8"/>
        <v>534.55700000000002</v>
      </c>
      <c r="J32" s="151">
        <v>1175.3373799999999</v>
      </c>
      <c r="K32" s="152">
        <f t="shared" si="11"/>
        <v>-640.78037999999992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3"/>
        <v>1175.3373799999999</v>
      </c>
      <c r="T32" s="157">
        <f t="shared" si="4"/>
        <v>934.29802495120771</v>
      </c>
      <c r="U32" s="152">
        <f t="shared" si="14"/>
        <v>-501.02384681883893</v>
      </c>
      <c r="V32" s="134"/>
      <c r="X32" s="158" t="str">
        <f t="shared" si="15"/>
        <v>2048-49</v>
      </c>
      <c r="Y32" s="151">
        <f t="shared" si="7"/>
        <v>141.60000000000002</v>
      </c>
      <c r="Z32" s="161">
        <f>'RNG by Scenario'!P39</f>
        <v>2.3561643835616439</v>
      </c>
      <c r="AA32" s="161">
        <f>'RNG by Scenario'!Q39</f>
        <v>2.7726027397260271</v>
      </c>
      <c r="AB32" s="160"/>
      <c r="AC32" s="160"/>
      <c r="AD32" s="161">
        <f>'RNG by Scenario'!T39</f>
        <v>5.4794520547945202</v>
      </c>
      <c r="AE32" s="160"/>
      <c r="AF32" s="161">
        <f>'RNG by Scenario'!V40</f>
        <v>2.1917808219178081</v>
      </c>
      <c r="AG32" s="158">
        <v>4.74</v>
      </c>
      <c r="AH32" s="158">
        <v>4.74</v>
      </c>
      <c r="AI32" s="158">
        <v>4.74</v>
      </c>
      <c r="AJ32" s="158">
        <f t="shared" si="10"/>
        <v>14.22</v>
      </c>
      <c r="AK32" s="158">
        <v>30</v>
      </c>
      <c r="AL32" s="158"/>
      <c r="AM32" s="158"/>
      <c r="AN32" s="158"/>
      <c r="AO32" s="158"/>
      <c r="AP32" s="158">
        <v>220</v>
      </c>
      <c r="AQ32" s="158">
        <v>13</v>
      </c>
      <c r="AR32" s="158">
        <v>8</v>
      </c>
      <c r="AS32" s="158">
        <v>141</v>
      </c>
      <c r="AT32" s="158"/>
      <c r="AU32" s="158">
        <f t="shared" si="9"/>
        <v>382</v>
      </c>
      <c r="AV32" s="193"/>
      <c r="AW32" s="164">
        <v>241.03935504879226</v>
      </c>
      <c r="AX32" s="165"/>
      <c r="AY32" s="165"/>
      <c r="BA32" s="125"/>
      <c r="BB32" s="125"/>
      <c r="BC32" s="173"/>
      <c r="BD32" s="125"/>
      <c r="BJ32" s="84"/>
    </row>
    <row r="33" spans="1:66" x14ac:dyDescent="0.25">
      <c r="A33" s="146"/>
      <c r="B33" s="16" t="s">
        <v>41</v>
      </c>
      <c r="C33" s="17"/>
      <c r="D33" s="147">
        <v>0</v>
      </c>
      <c r="E33" s="147">
        <v>0</v>
      </c>
      <c r="F33" s="147">
        <v>447.05700000000002</v>
      </c>
      <c r="G33" s="148">
        <v>2.5</v>
      </c>
      <c r="H33" s="149">
        <v>85</v>
      </c>
      <c r="I33" s="150">
        <f t="shared" si="8"/>
        <v>534.55700000000002</v>
      </c>
      <c r="J33" s="151">
        <v>1182.8938000000001</v>
      </c>
      <c r="K33" s="152">
        <f t="shared" si="11"/>
        <v>-648.33680000000004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3"/>
        <v>1182.8938000000001</v>
      </c>
      <c r="T33" s="157">
        <f t="shared" si="4"/>
        <v>937.59415606019752</v>
      </c>
      <c r="U33" s="152">
        <f t="shared" si="14"/>
        <v>-503.90109200688403</v>
      </c>
      <c r="V33" s="134"/>
      <c r="X33" s="158" t="str">
        <f t="shared" si="15"/>
        <v>2049-50</v>
      </c>
      <c r="Y33" s="151">
        <f t="shared" si="7"/>
        <v>141.60000000000002</v>
      </c>
      <c r="Z33" s="161">
        <f>'RNG by Scenario'!P40</f>
        <v>2.2465753424657531</v>
      </c>
      <c r="AA33" s="161">
        <f>'RNG by Scenario'!Q40</f>
        <v>2.493150684931507</v>
      </c>
      <c r="AB33" s="160"/>
      <c r="AC33" s="160"/>
      <c r="AD33" s="161">
        <f>'RNG by Scenario'!T40</f>
        <v>6.0273972602739727</v>
      </c>
      <c r="AE33" s="160"/>
      <c r="AF33" s="161">
        <f>'RNG by Scenario'!V41</f>
        <v>2.4657534246575343</v>
      </c>
      <c r="AG33" s="158">
        <v>4.74</v>
      </c>
      <c r="AH33" s="158">
        <v>4.74</v>
      </c>
      <c r="AI33" s="158">
        <v>4.74</v>
      </c>
      <c r="AJ33" s="158">
        <f t="shared" si="10"/>
        <v>14.22</v>
      </c>
      <c r="AK33" s="158">
        <v>30</v>
      </c>
      <c r="AL33" s="158"/>
      <c r="AM33" s="158"/>
      <c r="AN33" s="158"/>
      <c r="AO33" s="158"/>
      <c r="AP33" s="158">
        <v>220</v>
      </c>
      <c r="AQ33" s="158">
        <v>13</v>
      </c>
      <c r="AR33" s="158">
        <v>8</v>
      </c>
      <c r="AS33" s="158">
        <v>141</v>
      </c>
      <c r="AT33" s="158"/>
      <c r="AU33" s="158">
        <f t="shared" si="9"/>
        <v>382</v>
      </c>
      <c r="AV33" s="193"/>
      <c r="AW33" s="164">
        <v>245.29964393980254</v>
      </c>
      <c r="AX33" s="165"/>
      <c r="AY33" s="165"/>
      <c r="BA33" s="125"/>
      <c r="BB33" s="125"/>
      <c r="BC33" s="173"/>
      <c r="BD33" s="125"/>
      <c r="BJ33" s="84"/>
    </row>
    <row r="34" spans="1:66" ht="15.75" thickBot="1" x14ac:dyDescent="0.3">
      <c r="A34" s="146"/>
      <c r="B34" s="16" t="s">
        <v>42</v>
      </c>
      <c r="C34" s="17"/>
      <c r="D34" s="147">
        <v>0</v>
      </c>
      <c r="E34" s="147">
        <v>0</v>
      </c>
      <c r="F34" s="147">
        <v>447.05700000000002</v>
      </c>
      <c r="G34" s="148">
        <v>2.5</v>
      </c>
      <c r="H34" s="149">
        <v>85</v>
      </c>
      <c r="I34" s="150">
        <f t="shared" si="8"/>
        <v>534.55700000000002</v>
      </c>
      <c r="J34" s="151">
        <v>1189.35995</v>
      </c>
      <c r="K34" s="152">
        <f t="shared" si="11"/>
        <v>-654.80295000000001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3"/>
        <v>1189.35995</v>
      </c>
      <c r="T34" s="157">
        <f t="shared" si="4"/>
        <v>939.53730620266163</v>
      </c>
      <c r="U34" s="152">
        <f t="shared" si="14"/>
        <v>-505.68806719493</v>
      </c>
      <c r="V34" s="134"/>
      <c r="X34" s="158" t="str">
        <f t="shared" si="15"/>
        <v>2050-51</v>
      </c>
      <c r="Y34" s="151">
        <f t="shared" si="7"/>
        <v>141.60000000000002</v>
      </c>
      <c r="Z34" s="161">
        <f>'RNG by Scenario'!P41</f>
        <v>2.1369863013698631</v>
      </c>
      <c r="AA34" s="161">
        <f>'RNG by Scenario'!Q41</f>
        <v>2.2438356164383562</v>
      </c>
      <c r="AB34" s="158"/>
      <c r="AC34" s="158"/>
      <c r="AD34" s="161">
        <f>'RNG by Scenario'!T41</f>
        <v>5.7534246575342465</v>
      </c>
      <c r="AE34" s="158"/>
      <c r="AF34" s="161">
        <f>'RNG by Scenario'!V42</f>
        <v>2.4657534246575343</v>
      </c>
      <c r="AG34" s="158">
        <v>4.74</v>
      </c>
      <c r="AH34" s="160">
        <v>4.74</v>
      </c>
      <c r="AI34" s="160">
        <v>4.74</v>
      </c>
      <c r="AJ34" s="158">
        <f t="shared" si="10"/>
        <v>14.22</v>
      </c>
      <c r="AK34" s="158">
        <v>30</v>
      </c>
      <c r="AL34" s="158"/>
      <c r="AM34" s="158"/>
      <c r="AN34" s="158"/>
      <c r="AO34" s="158"/>
      <c r="AP34" s="158">
        <v>220</v>
      </c>
      <c r="AQ34" s="158">
        <v>13</v>
      </c>
      <c r="AR34" s="158">
        <v>8</v>
      </c>
      <c r="AS34" s="158">
        <v>141</v>
      </c>
      <c r="AT34" s="158"/>
      <c r="AU34" s="158">
        <f t="shared" si="9"/>
        <v>382</v>
      </c>
      <c r="AV34" s="194"/>
      <c r="AW34" s="164">
        <v>249.82264379733843</v>
      </c>
      <c r="AX34" s="165"/>
      <c r="AY34" s="165"/>
      <c r="BA34" s="125"/>
      <c r="BB34" s="125"/>
      <c r="BC34" s="173"/>
      <c r="BD34" s="125"/>
      <c r="BJ34" s="84"/>
    </row>
    <row r="35" spans="1:66" x14ac:dyDescent="0.25">
      <c r="C35" s="16"/>
      <c r="J35" s="151"/>
      <c r="R35" s="157"/>
      <c r="S35" s="157"/>
      <c r="AV35" s="195"/>
      <c r="AW35" s="195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10"/>
      <c r="F36" s="110"/>
      <c r="G36" s="18"/>
      <c r="H36" s="18"/>
      <c r="I36" s="150"/>
      <c r="J36" s="196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64"/>
      <c r="Y36" s="64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64"/>
      <c r="AW36" s="165"/>
      <c r="AX36" s="64"/>
      <c r="AY36" s="64"/>
      <c r="AZ36" s="176"/>
      <c r="BA36" s="64"/>
      <c r="BB36" s="64"/>
      <c r="BC36" s="165"/>
      <c r="BD36" s="63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64"/>
      <c r="Y37" s="64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64"/>
      <c r="AX37" s="64"/>
      <c r="AY37" s="64"/>
      <c r="AZ37" s="176"/>
      <c r="BA37" s="64"/>
      <c r="BB37" s="64"/>
      <c r="BC37" s="165"/>
      <c r="BD37" s="63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64"/>
      <c r="Y38" s="64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64"/>
      <c r="AX38" s="64"/>
      <c r="AY38" s="64"/>
      <c r="AZ38" s="176"/>
      <c r="BA38" s="64"/>
      <c r="BB38" s="64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64"/>
      <c r="Y39" s="64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64"/>
      <c r="AX39" s="64"/>
      <c r="AY39" s="64"/>
      <c r="AZ39" s="176"/>
      <c r="BA39" s="64"/>
      <c r="BB39" s="64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64"/>
      <c r="Y40" s="64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64"/>
      <c r="AX40" s="64"/>
      <c r="AY40" s="64"/>
      <c r="AZ40" s="176"/>
      <c r="BA40" s="64"/>
      <c r="BB40" s="64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64"/>
      <c r="Y41" s="64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64"/>
      <c r="AX41" s="64"/>
      <c r="AY41" s="64"/>
      <c r="AZ41" s="176"/>
      <c r="BA41" s="64"/>
      <c r="BB41" s="64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64"/>
      <c r="Y42" s="64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64"/>
      <c r="AX42" s="64"/>
      <c r="AY42" s="64"/>
      <c r="AZ42" s="176"/>
      <c r="BA42" s="64"/>
      <c r="BB42" s="64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64"/>
      <c r="Y43" s="64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64"/>
      <c r="AX43" s="64"/>
      <c r="AY43" s="64"/>
      <c r="AZ43" s="176"/>
      <c r="BA43" s="64"/>
      <c r="BB43" s="64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64"/>
      <c r="Y44" s="64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64"/>
      <c r="AX44" s="64"/>
      <c r="AY44" s="64"/>
      <c r="AZ44" s="176"/>
      <c r="BA44" s="64"/>
      <c r="BB44" s="64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64"/>
      <c r="Y45" s="64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64"/>
      <c r="AX45" s="64"/>
      <c r="AY45" s="64"/>
      <c r="AZ45" s="176"/>
      <c r="BA45" s="64"/>
      <c r="BB45" s="64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64"/>
      <c r="Y46" s="64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64"/>
      <c r="AX46" s="64"/>
      <c r="AY46" s="64"/>
      <c r="AZ46" s="176"/>
      <c r="BA46" s="64"/>
      <c r="BB46" s="64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X47" s="64"/>
      <c r="Y47" s="64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6"/>
      <c r="AQ47" s="166"/>
      <c r="AR47" s="166"/>
      <c r="AS47" s="166"/>
      <c r="AT47" s="165"/>
      <c r="AU47" s="165"/>
      <c r="AV47" s="166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X48" s="64"/>
      <c r="Y48" s="64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6"/>
      <c r="AQ48" s="166"/>
      <c r="AR48" s="166"/>
      <c r="AS48" s="166"/>
      <c r="AT48" s="165"/>
      <c r="AU48" s="165"/>
      <c r="AV48" s="166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X49" s="64"/>
      <c r="Y49" s="64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6"/>
      <c r="AQ49" s="165"/>
      <c r="AR49" s="165"/>
      <c r="AS49" s="166"/>
      <c r="AT49" s="165"/>
      <c r="AU49" s="165"/>
      <c r="AV49" s="166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X50" s="64"/>
      <c r="Y50" s="64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6"/>
      <c r="AQ50" s="165"/>
      <c r="AR50" s="165"/>
      <c r="AS50" s="166"/>
      <c r="AT50" s="165"/>
      <c r="AU50" s="165"/>
      <c r="AV50" s="166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X51" s="64"/>
      <c r="Y51" s="64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6"/>
      <c r="AQ51" s="165"/>
      <c r="AR51" s="165"/>
      <c r="AS51" s="166"/>
      <c r="AT51" s="165"/>
      <c r="AU51" s="165"/>
      <c r="AV51" s="166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X52" s="64"/>
      <c r="Y52" s="64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6"/>
      <c r="AQ52" s="165"/>
      <c r="AR52" s="165"/>
      <c r="AS52" s="166"/>
      <c r="AT52" s="165"/>
      <c r="AU52" s="165"/>
      <c r="AV52" s="166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X53" s="64"/>
      <c r="Y53" s="64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6"/>
      <c r="AQ53" s="165"/>
      <c r="AR53" s="165"/>
      <c r="AS53" s="166"/>
      <c r="AT53" s="165"/>
      <c r="AU53" s="165"/>
      <c r="AV53" s="166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X54" s="64"/>
      <c r="Y54" s="64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6"/>
      <c r="AQ54" s="165"/>
      <c r="AR54" s="165"/>
      <c r="AS54" s="165"/>
      <c r="AT54" s="165"/>
      <c r="AU54" s="165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X55" s="64"/>
      <c r="Y55" s="64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6"/>
      <c r="AQ55" s="165"/>
      <c r="AR55" s="165"/>
      <c r="AS55" s="165"/>
      <c r="AT55" s="165"/>
      <c r="AU55" s="165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X56" s="64"/>
      <c r="Y56" s="64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6"/>
      <c r="AQ56" s="165"/>
      <c r="AR56" s="165"/>
      <c r="AS56" s="165"/>
      <c r="AT56" s="165"/>
      <c r="AU56" s="165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X57" s="64"/>
      <c r="Y57" s="64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6"/>
      <c r="AQ57" s="165"/>
      <c r="AR57" s="165"/>
      <c r="AS57" s="165"/>
      <c r="AT57" s="165"/>
      <c r="AU57" s="165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X58" s="64"/>
      <c r="Y58" s="64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6"/>
      <c r="AQ58" s="165"/>
      <c r="AR58" s="165"/>
      <c r="AS58" s="165"/>
      <c r="AT58" s="165"/>
      <c r="AU58" s="165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166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166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3"/>
      <c r="BD60" s="63"/>
      <c r="BE60" s="63"/>
      <c r="BF60" s="165"/>
    </row>
    <row r="61" spans="10:62" x14ac:dyDescent="0.25">
      <c r="J61" s="179"/>
      <c r="K61" s="179"/>
      <c r="M61" s="179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3"/>
      <c r="BD61" s="63"/>
      <c r="BE61" s="63"/>
      <c r="BF61" s="63"/>
    </row>
    <row r="62" spans="10:62" x14ac:dyDescent="0.25">
      <c r="J62" s="179"/>
      <c r="K62" s="179"/>
      <c r="M62" s="179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3"/>
      <c r="BD62" s="63"/>
      <c r="BE62" s="63"/>
      <c r="BF62" s="63"/>
    </row>
    <row r="63" spans="10:62" x14ac:dyDescent="0.25">
      <c r="J63" s="179"/>
      <c r="K63" s="179"/>
      <c r="M63" s="179"/>
      <c r="X63" s="182"/>
      <c r="Y63" s="182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3"/>
      <c r="BD63" s="63"/>
      <c r="BE63" s="63"/>
      <c r="BF63" s="63"/>
    </row>
    <row r="64" spans="10:62" x14ac:dyDescent="0.25">
      <c r="J64" s="179"/>
      <c r="K64" s="179"/>
      <c r="M64" s="179"/>
      <c r="X64" s="64"/>
      <c r="Y64" s="64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X65" s="64"/>
      <c r="Y65" s="64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X66" s="64"/>
      <c r="Y66" s="64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X67" s="64"/>
      <c r="Y67" s="64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X68" s="64"/>
      <c r="Y68" s="64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X69" s="64"/>
      <c r="Y69" s="64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X70" s="64"/>
      <c r="Y70" s="64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X71" s="64"/>
      <c r="Y71" s="64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X72" s="64"/>
      <c r="Y72" s="64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X73" s="64"/>
      <c r="Y73" s="64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X74" s="64"/>
      <c r="Y74" s="64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X75" s="64"/>
      <c r="Y75" s="64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X76" s="64"/>
      <c r="Y76" s="64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X77" s="64"/>
      <c r="Y77" s="64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X78" s="64"/>
      <c r="Y78" s="64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X79" s="64"/>
      <c r="Y79" s="64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X80" s="64"/>
      <c r="Y80" s="64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4:58" x14ac:dyDescent="0.25">
      <c r="X81" s="64"/>
      <c r="Y81" s="64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4:58" x14ac:dyDescent="0.25">
      <c r="X82" s="64"/>
      <c r="Y82" s="64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4:58" x14ac:dyDescent="0.25">
      <c r="X83" s="64"/>
      <c r="Y83" s="64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4:58" x14ac:dyDescent="0.25">
      <c r="X84" s="64"/>
      <c r="Y84" s="64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4:58" x14ac:dyDescent="0.25">
      <c r="X85" s="64"/>
      <c r="Y85" s="64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4:58" x14ac:dyDescent="0.25"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3"/>
      <c r="BD86" s="63"/>
      <c r="BE86" s="63"/>
      <c r="BF86" s="185"/>
    </row>
    <row r="87" spans="24:58" x14ac:dyDescent="0.25"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3"/>
      <c r="BD87" s="63"/>
      <c r="BE87" s="63"/>
      <c r="BF87" s="63"/>
    </row>
    <row r="88" spans="24:58" x14ac:dyDescent="0.25"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3"/>
      <c r="BD88" s="63"/>
      <c r="BE88" s="63"/>
      <c r="BF88" s="63"/>
    </row>
    <row r="89" spans="24:58" x14ac:dyDescent="0.25"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3"/>
      <c r="BD89" s="63"/>
      <c r="BE89" s="63"/>
      <c r="BF89" s="63"/>
    </row>
    <row r="90" spans="24:58" x14ac:dyDescent="0.25"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3"/>
      <c r="BD90" s="63"/>
      <c r="BE90" s="63"/>
      <c r="BF90" s="63"/>
    </row>
    <row r="91" spans="24:58" x14ac:dyDescent="0.25"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3"/>
      <c r="BD91" s="63"/>
      <c r="BE91" s="63"/>
      <c r="BF91" s="63"/>
    </row>
    <row r="92" spans="24:58" x14ac:dyDescent="0.25"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3"/>
      <c r="BD92" s="63"/>
      <c r="BE92" s="63"/>
      <c r="BF92" s="63"/>
    </row>
    <row r="93" spans="24:58" x14ac:dyDescent="0.25"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3"/>
      <c r="BD93" s="63"/>
      <c r="BE93" s="63"/>
      <c r="BF93" s="63"/>
    </row>
    <row r="94" spans="24:58" x14ac:dyDescent="0.25"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3"/>
      <c r="BD94" s="63"/>
      <c r="BE94" s="63"/>
      <c r="BF94" s="63"/>
    </row>
    <row r="95" spans="24:58" x14ac:dyDescent="0.25"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3"/>
      <c r="BD95" s="63"/>
      <c r="BE95" s="63"/>
      <c r="BF95" s="63"/>
    </row>
    <row r="96" spans="24:58" x14ac:dyDescent="0.25"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3"/>
      <c r="BD96" s="63"/>
      <c r="BE96" s="63"/>
      <c r="BF96" s="63"/>
    </row>
    <row r="97" spans="24:58" x14ac:dyDescent="0.25"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3"/>
      <c r="BD97" s="63"/>
      <c r="BE97" s="63"/>
      <c r="BF97" s="63"/>
    </row>
    <row r="98" spans="24:58" x14ac:dyDescent="0.25"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3"/>
      <c r="BD98" s="63"/>
      <c r="BE98" s="63"/>
      <c r="BF98" s="63"/>
    </row>
    <row r="99" spans="24:58" x14ac:dyDescent="0.25"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3"/>
      <c r="BD99" s="63"/>
      <c r="BE99" s="63"/>
      <c r="BF99" s="63"/>
    </row>
    <row r="100" spans="24:58" x14ac:dyDescent="0.25"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3"/>
      <c r="BD100" s="63"/>
      <c r="BE100" s="63"/>
      <c r="BF100" s="63"/>
    </row>
    <row r="101" spans="24:58" x14ac:dyDescent="0.25">
      <c r="BF101" s="63"/>
    </row>
  </sheetData>
  <mergeCells count="1">
    <mergeCell ref="N5:U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N101"/>
  <sheetViews>
    <sheetView zoomScale="90" zoomScaleNormal="90" zoomScaleSheetLayoutView="90" workbookViewId="0">
      <pane xSplit="3" ySplit="7" topLeftCell="D8" activePane="bottomRight" state="frozen"/>
      <selection activeCell="M4" sqref="M4"/>
      <selection pane="topRight" activeCell="M4" sqref="M4"/>
      <selection pane="bottomLeft" activeCell="M4" sqref="M4"/>
      <selection pane="bottomRight" activeCell="T45" sqref="T45"/>
    </sheetView>
  </sheetViews>
  <sheetFormatPr defaultColWidth="8.7109375" defaultRowHeight="15" x14ac:dyDescent="0.25"/>
  <cols>
    <col min="1" max="1" width="8.7109375" style="84"/>
    <col min="2" max="2" width="10" style="84" customWidth="1"/>
    <col min="3" max="3" width="8" style="84" customWidth="1"/>
    <col min="4" max="5" width="9.5703125" style="84" customWidth="1"/>
    <col min="6" max="6" width="12.5703125" style="84" customWidth="1"/>
    <col min="7" max="8" width="10" style="84" customWidth="1"/>
    <col min="9" max="9" width="10.28515625" style="84" customWidth="1"/>
    <col min="10" max="10" width="11.28515625" style="84" customWidth="1"/>
    <col min="11" max="11" width="11.7109375" style="84" customWidth="1"/>
    <col min="12" max="12" width="1" style="84" customWidth="1"/>
    <col min="13" max="13" width="14.42578125" style="84" customWidth="1"/>
    <col min="14" max="14" width="6.42578125" style="84" customWidth="1"/>
    <col min="15" max="16" width="11.7109375" style="84" customWidth="1"/>
    <col min="17" max="17" width="11" style="84" customWidth="1"/>
    <col min="18" max="18" width="11.28515625" style="84" customWidth="1"/>
    <col min="19" max="20" width="12.42578125" style="84" customWidth="1"/>
    <col min="21" max="21" width="1.140625" style="84" customWidth="1"/>
    <col min="22" max="22" width="1" style="84" customWidth="1"/>
    <col min="23" max="23" width="10.5703125" style="84" customWidth="1"/>
    <col min="24" max="24" width="12" style="57" customWidth="1"/>
    <col min="25" max="29" width="13.7109375" style="84" customWidth="1"/>
    <col min="30" max="30" width="13.28515625" style="84" customWidth="1"/>
    <col min="31" max="36" width="13.7109375" style="84" customWidth="1"/>
    <col min="37" max="46" width="10.42578125" style="84" customWidth="1"/>
    <col min="47" max="47" width="9.42578125" style="84" customWidth="1"/>
    <col min="48" max="48" width="9.7109375" style="84" customWidth="1"/>
    <col min="49" max="51" width="11.42578125" style="84" customWidth="1"/>
    <col min="52" max="52" width="10.85546875" style="145" customWidth="1"/>
    <col min="53" max="54" width="13" style="84" customWidth="1"/>
    <col min="55" max="55" width="13" style="57" customWidth="1"/>
    <col min="56" max="56" width="12.42578125" style="57" customWidth="1"/>
    <col min="57" max="58" width="14.28515625" style="84" customWidth="1"/>
    <col min="59" max="59" width="10.140625" style="84" customWidth="1"/>
    <col min="60" max="60" width="13.42578125" style="84" customWidth="1"/>
    <col min="61" max="61" width="10.5703125" style="84" customWidth="1"/>
    <col min="62" max="62" width="12.5703125" style="129" customWidth="1"/>
    <col min="63" max="64" width="8.7109375" style="84"/>
    <col min="65" max="65" width="10.5703125" style="84" customWidth="1"/>
    <col min="66" max="16384" width="8.7109375" style="84"/>
  </cols>
  <sheetData>
    <row r="1" spans="1:64" ht="15.75" thickBot="1" x14ac:dyDescent="0.3">
      <c r="D1" s="1" t="s">
        <v>0</v>
      </c>
      <c r="E1" s="2"/>
      <c r="F1" s="2"/>
      <c r="G1" s="2"/>
      <c r="H1" s="2"/>
      <c r="I1" s="2"/>
      <c r="J1" s="3"/>
      <c r="Y1" s="1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41"/>
      <c r="BA1" s="2"/>
      <c r="BB1" s="3"/>
    </row>
    <row r="2" spans="1:64" x14ac:dyDescent="0.25">
      <c r="B2" s="4" t="s">
        <v>45</v>
      </c>
      <c r="C2" s="4"/>
      <c r="D2" s="130"/>
      <c r="E2" s="13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87"/>
      <c r="AU2" s="4"/>
      <c r="AV2" s="4"/>
      <c r="AW2" s="4"/>
      <c r="AX2" s="4"/>
      <c r="AY2" s="4"/>
      <c r="AZ2" s="131"/>
    </row>
    <row r="3" spans="1:64" ht="15.75" x14ac:dyDescent="0.25">
      <c r="B3" s="5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88"/>
      <c r="AU3" s="110"/>
      <c r="AV3" s="110"/>
      <c r="AW3" s="110"/>
      <c r="AX3" s="110"/>
      <c r="AY3" s="110"/>
      <c r="AZ3" s="132"/>
    </row>
    <row r="4" spans="1:64" ht="15.75" thickBot="1" x14ac:dyDescent="0.3">
      <c r="B4" s="110" t="s">
        <v>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88"/>
      <c r="AU4" s="110"/>
      <c r="AV4" s="133"/>
      <c r="AW4" s="110"/>
      <c r="AX4" s="110"/>
      <c r="AY4" s="110"/>
      <c r="AZ4" s="132"/>
      <c r="BC4" s="133"/>
    </row>
    <row r="5" spans="1:64" ht="26.25" thickBot="1" x14ac:dyDescent="0.35">
      <c r="B5" s="110"/>
      <c r="C5" s="134"/>
      <c r="D5" s="135" t="s">
        <v>2</v>
      </c>
      <c r="E5" s="135"/>
      <c r="F5" s="136"/>
      <c r="G5" s="136"/>
      <c r="H5" s="136"/>
      <c r="I5" s="136"/>
      <c r="J5" s="136"/>
      <c r="K5" s="136"/>
      <c r="L5" s="134"/>
      <c r="M5" s="110"/>
      <c r="N5" s="415"/>
      <c r="O5" s="415"/>
      <c r="P5" s="415"/>
      <c r="Q5" s="416"/>
      <c r="R5" s="416"/>
      <c r="S5" s="416"/>
      <c r="T5" s="416"/>
      <c r="U5" s="134"/>
      <c r="Y5" s="133"/>
      <c r="Z5" s="6"/>
      <c r="AA5" s="137"/>
      <c r="AB5" s="137"/>
      <c r="AC5" s="138"/>
      <c r="AD5" s="137"/>
      <c r="AE5" s="137"/>
      <c r="AF5" s="137"/>
      <c r="AG5" s="137"/>
      <c r="AH5" s="137"/>
      <c r="AI5" s="137"/>
      <c r="AJ5" s="137"/>
      <c r="AK5" s="21" t="s">
        <v>60</v>
      </c>
      <c r="AL5" s="21" t="s">
        <v>57</v>
      </c>
      <c r="AM5" s="21" t="s">
        <v>58</v>
      </c>
      <c r="AN5" s="21" t="s">
        <v>59</v>
      </c>
      <c r="AO5" s="21" t="s">
        <v>77</v>
      </c>
      <c r="AP5" s="21" t="s">
        <v>62</v>
      </c>
      <c r="AQ5" s="21" t="s">
        <v>61</v>
      </c>
      <c r="AR5" s="21" t="s">
        <v>78</v>
      </c>
      <c r="AS5" s="21" t="s">
        <v>63</v>
      </c>
      <c r="AT5" s="35"/>
      <c r="AU5" s="133"/>
      <c r="AW5" s="25"/>
      <c r="AX5" s="25"/>
      <c r="AY5" s="25"/>
      <c r="AZ5" s="34"/>
      <c r="BA5" s="139"/>
      <c r="BB5" s="139"/>
      <c r="BC5" s="133"/>
    </row>
    <row r="6" spans="1:64" ht="75.75" customHeight="1" thickBot="1" x14ac:dyDescent="0.3">
      <c r="B6" s="7" t="s">
        <v>3</v>
      </c>
      <c r="C6" s="8"/>
      <c r="D6" s="7" t="s">
        <v>4</v>
      </c>
      <c r="E6" s="7" t="s">
        <v>49</v>
      </c>
      <c r="F6" s="7" t="s">
        <v>5</v>
      </c>
      <c r="G6" s="7" t="s">
        <v>6</v>
      </c>
      <c r="H6" s="7" t="s">
        <v>7</v>
      </c>
      <c r="I6" s="9" t="s">
        <v>8</v>
      </c>
      <c r="J6" s="7" t="s">
        <v>43</v>
      </c>
      <c r="K6" s="9" t="s">
        <v>48</v>
      </c>
      <c r="L6" s="10"/>
      <c r="M6" s="9" t="s">
        <v>33</v>
      </c>
      <c r="N6" s="7" t="s">
        <v>9</v>
      </c>
      <c r="O6" s="7" t="s">
        <v>10</v>
      </c>
      <c r="P6" s="7" t="s">
        <v>11</v>
      </c>
      <c r="Q6" s="9" t="s">
        <v>12</v>
      </c>
      <c r="R6" s="7" t="str">
        <f>J6</f>
        <v>2023 IRP Mid Demand Before DSR</v>
      </c>
      <c r="S6" s="7" t="s">
        <v>64</v>
      </c>
      <c r="T6" s="9" t="s">
        <v>47</v>
      </c>
      <c r="U6" s="134"/>
      <c r="W6" s="38" t="s">
        <v>3</v>
      </c>
      <c r="X6" s="51" t="s">
        <v>125</v>
      </c>
      <c r="Y6" s="40" t="s">
        <v>50</v>
      </c>
      <c r="Z6" s="40" t="s">
        <v>51</v>
      </c>
      <c r="AA6" s="40" t="s">
        <v>52</v>
      </c>
      <c r="AB6" s="40" t="s">
        <v>53</v>
      </c>
      <c r="AC6" s="40" t="s">
        <v>54</v>
      </c>
      <c r="AD6" s="40" t="s">
        <v>80</v>
      </c>
      <c r="AE6" s="30" t="s">
        <v>56</v>
      </c>
      <c r="AF6" s="30" t="s">
        <v>72</v>
      </c>
      <c r="AG6" s="30" t="s">
        <v>73</v>
      </c>
      <c r="AH6" s="30" t="s">
        <v>74</v>
      </c>
      <c r="AI6" s="30" t="s">
        <v>75</v>
      </c>
      <c r="AJ6" s="30" t="s">
        <v>9</v>
      </c>
      <c r="AK6" s="30" t="s">
        <v>65</v>
      </c>
      <c r="AL6" s="30" t="s">
        <v>66</v>
      </c>
      <c r="AM6" s="30" t="s">
        <v>67</v>
      </c>
      <c r="AN6" s="30" t="s">
        <v>68</v>
      </c>
      <c r="AO6" s="30" t="s">
        <v>76</v>
      </c>
      <c r="AP6" s="30" t="s">
        <v>69</v>
      </c>
      <c r="AQ6" s="30" t="s">
        <v>70</v>
      </c>
      <c r="AR6" s="30" t="s">
        <v>79</v>
      </c>
      <c r="AS6" s="30" t="s">
        <v>71</v>
      </c>
      <c r="AT6" s="30" t="s">
        <v>89</v>
      </c>
      <c r="AU6" s="30" t="s">
        <v>46</v>
      </c>
      <c r="AV6" s="31" t="s">
        <v>32</v>
      </c>
      <c r="AW6" s="7"/>
      <c r="AX6" s="7"/>
      <c r="AZ6" s="140"/>
      <c r="BA6" s="141"/>
      <c r="BB6" s="91"/>
      <c r="BC6" s="142"/>
      <c r="BD6" s="91"/>
      <c r="BJ6" s="84"/>
    </row>
    <row r="7" spans="1:64" x14ac:dyDescent="0.25">
      <c r="B7" s="11"/>
      <c r="C7" s="12"/>
      <c r="D7" s="13"/>
      <c r="E7" s="13"/>
      <c r="F7" s="13"/>
      <c r="G7" s="13"/>
      <c r="H7" s="11"/>
      <c r="I7" s="13"/>
      <c r="J7" s="11"/>
      <c r="K7" s="14"/>
      <c r="L7" s="15"/>
      <c r="M7" s="13"/>
      <c r="N7" s="11"/>
      <c r="O7" s="11"/>
      <c r="P7" s="13"/>
      <c r="Q7" s="13"/>
      <c r="R7" s="143"/>
      <c r="S7" s="143"/>
      <c r="T7" s="14"/>
      <c r="U7" s="134"/>
      <c r="W7" s="36" t="s">
        <v>93</v>
      </c>
      <c r="X7" s="144">
        <v>1</v>
      </c>
      <c r="Y7" s="37">
        <v>2</v>
      </c>
      <c r="Z7" s="144">
        <v>3</v>
      </c>
      <c r="AA7" s="37">
        <v>4</v>
      </c>
      <c r="AB7" s="144">
        <v>5</v>
      </c>
      <c r="AC7" s="37">
        <v>6</v>
      </c>
      <c r="AD7" s="144">
        <v>7</v>
      </c>
      <c r="AE7" s="37">
        <v>8</v>
      </c>
      <c r="AF7" s="144">
        <v>9</v>
      </c>
      <c r="AG7" s="37">
        <v>10</v>
      </c>
      <c r="AH7" s="144">
        <v>11</v>
      </c>
      <c r="AI7" s="37">
        <v>12</v>
      </c>
      <c r="AJ7" s="144">
        <v>13</v>
      </c>
      <c r="AK7" s="37">
        <v>14</v>
      </c>
      <c r="AL7" s="144">
        <v>15</v>
      </c>
      <c r="AM7" s="37">
        <v>16</v>
      </c>
      <c r="AN7" s="144">
        <v>17</v>
      </c>
      <c r="AO7" s="37">
        <v>18</v>
      </c>
      <c r="AP7" s="144">
        <v>19</v>
      </c>
      <c r="AQ7" s="37">
        <v>20</v>
      </c>
      <c r="AR7" s="144">
        <v>21</v>
      </c>
      <c r="AS7" s="37">
        <v>22</v>
      </c>
      <c r="AT7" s="144">
        <v>23</v>
      </c>
      <c r="AU7" s="37">
        <v>24</v>
      </c>
      <c r="AV7" s="144">
        <v>25</v>
      </c>
      <c r="AW7" s="143"/>
      <c r="AX7" s="143"/>
      <c r="BJ7" s="84"/>
    </row>
    <row r="8" spans="1:64" x14ac:dyDescent="0.25">
      <c r="A8" s="146"/>
      <c r="B8" s="16" t="s">
        <v>14</v>
      </c>
      <c r="C8" s="17"/>
      <c r="D8" s="147">
        <v>464.35899999999998</v>
      </c>
      <c r="E8" s="147">
        <f>464.4+68.51-D8</f>
        <v>68.550999999999988</v>
      </c>
      <c r="F8" s="147">
        <v>447.05700000000002</v>
      </c>
      <c r="G8" s="148">
        <v>2.5</v>
      </c>
      <c r="H8" s="149">
        <v>85</v>
      </c>
      <c r="I8" s="150">
        <f>SUM(D8,F8:H8)</f>
        <v>998.91599999999994</v>
      </c>
      <c r="J8" s="151">
        <v>994.98421999999994</v>
      </c>
      <c r="K8" s="152">
        <f t="shared" ref="K8:K24" si="0">I8-J8</f>
        <v>3.9317800000000034</v>
      </c>
      <c r="L8" s="153"/>
      <c r="M8" s="150">
        <v>15.538125107818678</v>
      </c>
      <c r="N8" s="154"/>
      <c r="O8" s="155"/>
      <c r="P8" s="156"/>
      <c r="Q8" s="150">
        <f t="shared" ref="Q8:Q20" si="1">SUM(M8:P8)</f>
        <v>15.538125107818678</v>
      </c>
      <c r="R8" s="157">
        <f t="shared" ref="R8:R24" si="2">J8</f>
        <v>994.98421999999994</v>
      </c>
      <c r="S8" s="157">
        <f t="shared" ref="S8:S34" si="3">J8-AV8</f>
        <v>987.58776172917385</v>
      </c>
      <c r="T8" s="152">
        <f t="shared" ref="T8:T24" si="4">I8+Q8-R8</f>
        <v>19.469905107818704</v>
      </c>
      <c r="U8" s="134"/>
      <c r="W8" s="158" t="str">
        <f t="shared" ref="W8:W24" si="5">B8</f>
        <v>2024-25</v>
      </c>
      <c r="X8" s="189">
        <f t="shared" ref="X8:X34" si="6">523.6-(D8+SUM(AL8:AS8))</f>
        <v>59.241000000000042</v>
      </c>
      <c r="Y8" s="160"/>
      <c r="Z8" s="160"/>
      <c r="AA8" s="160"/>
      <c r="AB8" s="160"/>
      <c r="AC8" s="160"/>
      <c r="AD8" s="160"/>
      <c r="AE8" s="161" t="str">
        <f>'RNG by Scenario'!U15</f>
        <v>RmxAGFRNGA4</v>
      </c>
      <c r="AF8" s="160"/>
      <c r="AG8" s="160"/>
      <c r="AH8" s="160"/>
      <c r="AI8" s="158"/>
      <c r="AJ8" s="158"/>
      <c r="AK8" s="158">
        <v>15</v>
      </c>
      <c r="AL8" s="158"/>
      <c r="AM8" s="158"/>
      <c r="AN8" s="158"/>
      <c r="AO8" s="158"/>
      <c r="AP8" s="158"/>
      <c r="AQ8" s="158"/>
      <c r="AR8" s="158"/>
      <c r="AS8" s="158"/>
      <c r="AT8" s="158">
        <f>SUM(AL8:AS8)</f>
        <v>0</v>
      </c>
      <c r="AU8" s="163"/>
      <c r="AV8" s="164">
        <v>7.3964582708260727</v>
      </c>
      <c r="AW8" s="165"/>
      <c r="AX8" s="166"/>
      <c r="AZ8" s="167"/>
      <c r="BA8" s="125"/>
      <c r="BB8" s="151"/>
      <c r="BC8" s="157"/>
      <c r="BD8" s="151"/>
      <c r="BE8" s="146"/>
      <c r="BH8" s="125"/>
      <c r="BJ8" s="168"/>
    </row>
    <row r="9" spans="1:64" x14ac:dyDescent="0.25">
      <c r="A9" s="146"/>
      <c r="B9" s="16" t="s">
        <v>15</v>
      </c>
      <c r="C9" s="17"/>
      <c r="D9" s="147">
        <v>464.35899999999998</v>
      </c>
      <c r="E9" s="147">
        <f t="shared" ref="E9:E34" si="7">464.4+68.51-D9</f>
        <v>68.550999999999988</v>
      </c>
      <c r="F9" s="147">
        <v>447.05700000000002</v>
      </c>
      <c r="G9" s="148">
        <v>2.5</v>
      </c>
      <c r="H9" s="149">
        <v>85</v>
      </c>
      <c r="I9" s="150">
        <f t="shared" ref="I9:I33" si="8">SUM(D9,F9:H9)</f>
        <v>998.91599999999994</v>
      </c>
      <c r="J9" s="151">
        <v>1003.6848100000002</v>
      </c>
      <c r="K9" s="152">
        <f t="shared" si="0"/>
        <v>-4.7688100000002578</v>
      </c>
      <c r="L9" s="153"/>
      <c r="M9" s="150">
        <v>21.222035606716283</v>
      </c>
      <c r="N9" s="154"/>
      <c r="O9" s="155"/>
      <c r="P9" s="156"/>
      <c r="Q9" s="150">
        <f t="shared" si="1"/>
        <v>21.222035606716283</v>
      </c>
      <c r="R9" s="157">
        <f t="shared" si="2"/>
        <v>1003.6848100000002</v>
      </c>
      <c r="S9" s="157">
        <f t="shared" si="3"/>
        <v>988.79631545343443</v>
      </c>
      <c r="T9" s="152">
        <f t="shared" si="4"/>
        <v>16.453225606716046</v>
      </c>
      <c r="U9" s="134"/>
      <c r="W9" s="158" t="str">
        <f t="shared" si="5"/>
        <v>2025-26</v>
      </c>
      <c r="X9" s="189">
        <f t="shared" si="6"/>
        <v>59.241000000000042</v>
      </c>
      <c r="Y9" s="160"/>
      <c r="Z9" s="160"/>
      <c r="AA9" s="160"/>
      <c r="AB9" s="160"/>
      <c r="AC9" s="160"/>
      <c r="AD9" s="160"/>
      <c r="AE9" s="161">
        <f>'RNG by Scenario'!U16</f>
        <v>21.917808219178081</v>
      </c>
      <c r="AF9" s="160"/>
      <c r="AG9" s="160"/>
      <c r="AH9" s="160"/>
      <c r="AI9" s="158"/>
      <c r="AJ9" s="158"/>
      <c r="AK9" s="158">
        <v>15</v>
      </c>
      <c r="AL9" s="158"/>
      <c r="AM9" s="158"/>
      <c r="AN9" s="158"/>
      <c r="AO9" s="158"/>
      <c r="AP9" s="158"/>
      <c r="AQ9" s="158"/>
      <c r="AR9" s="158"/>
      <c r="AS9" s="158"/>
      <c r="AT9" s="158">
        <f t="shared" ref="AT9:AT34" si="9">SUM(AL9:AS9)</f>
        <v>0</v>
      </c>
      <c r="AU9" s="163"/>
      <c r="AV9" s="164">
        <v>14.88849454656582</v>
      </c>
      <c r="AW9" s="165"/>
      <c r="AX9" s="166"/>
      <c r="AZ9" s="167"/>
      <c r="BA9" s="125"/>
      <c r="BB9" s="151"/>
      <c r="BC9" s="157"/>
      <c r="BD9" s="151"/>
      <c r="BE9" s="146"/>
      <c r="BH9" s="125"/>
      <c r="BI9" s="125"/>
      <c r="BJ9" s="169"/>
      <c r="BK9" s="125"/>
      <c r="BL9" s="170"/>
    </row>
    <row r="10" spans="1:64" x14ac:dyDescent="0.25">
      <c r="A10" s="146"/>
      <c r="B10" s="16" t="s">
        <v>16</v>
      </c>
      <c r="C10" s="17"/>
      <c r="D10" s="147">
        <v>463.77900000000005</v>
      </c>
      <c r="E10" s="147">
        <f t="shared" si="7"/>
        <v>69.130999999999915</v>
      </c>
      <c r="F10" s="147">
        <v>447.05700000000002</v>
      </c>
      <c r="G10" s="148">
        <v>2.5</v>
      </c>
      <c r="H10" s="149">
        <v>85</v>
      </c>
      <c r="I10" s="150">
        <f t="shared" si="8"/>
        <v>998.33600000000001</v>
      </c>
      <c r="J10" s="151">
        <v>1011.47689</v>
      </c>
      <c r="K10" s="152">
        <f t="shared" si="0"/>
        <v>-13.140890000000013</v>
      </c>
      <c r="L10" s="153"/>
      <c r="M10" s="150">
        <v>27.129068832316101</v>
      </c>
      <c r="N10" s="154"/>
      <c r="O10" s="155"/>
      <c r="P10" s="156"/>
      <c r="Q10" s="150">
        <f t="shared" si="1"/>
        <v>27.129068832316101</v>
      </c>
      <c r="R10" s="157">
        <f t="shared" si="2"/>
        <v>1011.47689</v>
      </c>
      <c r="S10" s="157">
        <f t="shared" si="3"/>
        <v>986.69926875346653</v>
      </c>
      <c r="T10" s="152">
        <f t="shared" si="4"/>
        <v>13.988178832316066</v>
      </c>
      <c r="U10" s="134"/>
      <c r="W10" s="158" t="str">
        <f t="shared" si="5"/>
        <v>2026-27</v>
      </c>
      <c r="X10" s="189">
        <f t="shared" si="6"/>
        <v>59.82099999999997</v>
      </c>
      <c r="Y10" s="160"/>
      <c r="Z10" s="160"/>
      <c r="AA10" s="160"/>
      <c r="AB10" s="160"/>
      <c r="AC10" s="160"/>
      <c r="AD10" s="160"/>
      <c r="AE10" s="161">
        <f>'RNG by Scenario'!U17</f>
        <v>21.917808219178081</v>
      </c>
      <c r="AF10" s="160"/>
      <c r="AG10" s="160"/>
      <c r="AH10" s="160"/>
      <c r="AI10" s="158"/>
      <c r="AJ10" s="158"/>
      <c r="AK10" s="158">
        <v>15</v>
      </c>
      <c r="AL10" s="158"/>
      <c r="AM10" s="158"/>
      <c r="AN10" s="158"/>
      <c r="AO10" s="158"/>
      <c r="AP10" s="158"/>
      <c r="AQ10" s="158"/>
      <c r="AR10" s="158"/>
      <c r="AS10" s="158"/>
      <c r="AT10" s="158">
        <f t="shared" si="9"/>
        <v>0</v>
      </c>
      <c r="AU10" s="163"/>
      <c r="AV10" s="164">
        <v>24.777621246533513</v>
      </c>
      <c r="AW10" s="165"/>
      <c r="AX10" s="166"/>
      <c r="AZ10" s="167"/>
      <c r="BA10" s="125"/>
      <c r="BB10" s="151"/>
      <c r="BC10" s="157"/>
      <c r="BD10" s="151"/>
      <c r="BE10" s="146"/>
      <c r="BH10" s="125"/>
      <c r="BI10" s="125"/>
      <c r="BJ10" s="84"/>
    </row>
    <row r="11" spans="1:64" x14ac:dyDescent="0.25">
      <c r="A11" s="146"/>
      <c r="B11" s="16" t="s">
        <v>17</v>
      </c>
      <c r="C11" s="17"/>
      <c r="D11" s="147">
        <v>463.77900000000005</v>
      </c>
      <c r="E11" s="147">
        <f t="shared" si="7"/>
        <v>69.130999999999915</v>
      </c>
      <c r="F11" s="147">
        <v>447.05700000000002</v>
      </c>
      <c r="G11" s="148">
        <v>2.5</v>
      </c>
      <c r="H11" s="149">
        <v>85</v>
      </c>
      <c r="I11" s="150">
        <f t="shared" si="8"/>
        <v>998.33600000000001</v>
      </c>
      <c r="J11" s="151">
        <v>1019.3393100000002</v>
      </c>
      <c r="K11" s="152">
        <f t="shared" si="0"/>
        <v>-21.00331000000017</v>
      </c>
      <c r="L11" s="153"/>
      <c r="M11" s="150">
        <v>33.289625157163734</v>
      </c>
      <c r="N11" s="154"/>
      <c r="O11" s="155"/>
      <c r="P11" s="156"/>
      <c r="Q11" s="150">
        <f t="shared" si="1"/>
        <v>33.289625157163734</v>
      </c>
      <c r="R11" s="157">
        <f t="shared" si="2"/>
        <v>1019.3393100000002</v>
      </c>
      <c r="S11" s="157">
        <f t="shared" si="3"/>
        <v>985.60191339422443</v>
      </c>
      <c r="T11" s="152">
        <f t="shared" si="4"/>
        <v>12.286315157163585</v>
      </c>
      <c r="U11" s="134"/>
      <c r="W11" s="158" t="str">
        <f t="shared" si="5"/>
        <v>2027-28</v>
      </c>
      <c r="X11" s="189">
        <f t="shared" si="6"/>
        <v>59.82099999999997</v>
      </c>
      <c r="Y11" s="160"/>
      <c r="Z11" s="160"/>
      <c r="AA11" s="160"/>
      <c r="AB11" s="160"/>
      <c r="AC11" s="160"/>
      <c r="AD11" s="160"/>
      <c r="AE11" s="161">
        <f>'RNG by Scenario'!U18</f>
        <v>21.917808219178081</v>
      </c>
      <c r="AF11" s="160"/>
      <c r="AG11" s="160"/>
      <c r="AH11" s="160"/>
      <c r="AI11" s="158"/>
      <c r="AJ11" s="158"/>
      <c r="AK11" s="158">
        <v>15</v>
      </c>
      <c r="AL11" s="158"/>
      <c r="AM11" s="158"/>
      <c r="AN11" s="158"/>
      <c r="AO11" s="158"/>
      <c r="AP11" s="158"/>
      <c r="AQ11" s="158"/>
      <c r="AR11" s="158"/>
      <c r="AS11" s="158"/>
      <c r="AT11" s="158">
        <f t="shared" si="9"/>
        <v>0</v>
      </c>
      <c r="AU11" s="163"/>
      <c r="AV11" s="164">
        <v>33.737396605775771</v>
      </c>
      <c r="AW11" s="165"/>
      <c r="AX11" s="166"/>
      <c r="AZ11" s="167"/>
      <c r="BA11" s="125"/>
      <c r="BB11" s="151"/>
      <c r="BC11" s="157"/>
      <c r="BD11" s="151"/>
      <c r="BE11" s="146"/>
      <c r="BH11" s="125"/>
      <c r="BI11" s="125"/>
      <c r="BJ11" s="84"/>
    </row>
    <row r="12" spans="1:64" x14ac:dyDescent="0.25">
      <c r="A12" s="146"/>
      <c r="B12" s="16" t="s">
        <v>18</v>
      </c>
      <c r="C12" s="17"/>
      <c r="D12" s="147">
        <v>362.51900000000001</v>
      </c>
      <c r="E12" s="147">
        <f t="shared" si="7"/>
        <v>170.39099999999996</v>
      </c>
      <c r="F12" s="147">
        <v>447.05700000000002</v>
      </c>
      <c r="G12" s="148">
        <v>2.5</v>
      </c>
      <c r="H12" s="149">
        <v>85</v>
      </c>
      <c r="I12" s="150">
        <f t="shared" si="8"/>
        <v>897.07600000000002</v>
      </c>
      <c r="J12" s="151">
        <v>1026.4849200000001</v>
      </c>
      <c r="K12" s="152">
        <f t="shared" si="0"/>
        <v>-129.40892000000008</v>
      </c>
      <c r="L12" s="153"/>
      <c r="M12" s="150">
        <v>39.704912943457749</v>
      </c>
      <c r="N12" s="154"/>
      <c r="O12" s="155"/>
      <c r="P12" s="156"/>
      <c r="Q12" s="150">
        <f t="shared" si="1"/>
        <v>39.704912943457749</v>
      </c>
      <c r="R12" s="157">
        <f t="shared" si="2"/>
        <v>1026.4849200000001</v>
      </c>
      <c r="S12" s="157">
        <f t="shared" si="3"/>
        <v>983.25628383410583</v>
      </c>
      <c r="T12" s="152">
        <f t="shared" si="4"/>
        <v>-89.704007056542309</v>
      </c>
      <c r="U12" s="134"/>
      <c r="W12" s="158" t="str">
        <f t="shared" si="5"/>
        <v>2028-29</v>
      </c>
      <c r="X12" s="189">
        <f t="shared" si="6"/>
        <v>117.58100000000002</v>
      </c>
      <c r="Y12" s="160"/>
      <c r="Z12" s="160"/>
      <c r="AA12" s="160"/>
      <c r="AB12" s="160"/>
      <c r="AC12" s="160"/>
      <c r="AD12" s="160"/>
      <c r="AE12" s="161">
        <f>'RNG by Scenario'!U19</f>
        <v>21.917808219178081</v>
      </c>
      <c r="AF12" s="160">
        <v>4.74</v>
      </c>
      <c r="AG12" s="160"/>
      <c r="AH12" s="160"/>
      <c r="AI12" s="158">
        <f>SUM(AF12:AH12)</f>
        <v>4.74</v>
      </c>
      <c r="AJ12" s="158">
        <v>30</v>
      </c>
      <c r="AK12" s="158">
        <v>15</v>
      </c>
      <c r="AL12" s="158"/>
      <c r="AM12" s="158">
        <v>43.5</v>
      </c>
      <c r="AN12" s="158"/>
      <c r="AO12" s="158"/>
      <c r="AP12" s="158"/>
      <c r="AQ12" s="158"/>
      <c r="AR12" s="158"/>
      <c r="AS12" s="158"/>
      <c r="AT12" s="158">
        <f t="shared" si="9"/>
        <v>43.5</v>
      </c>
      <c r="AU12" s="163"/>
      <c r="AV12" s="164">
        <v>43.228636165894244</v>
      </c>
      <c r="AW12" s="165"/>
      <c r="AX12" s="166"/>
      <c r="AZ12" s="167"/>
      <c r="BA12" s="125"/>
      <c r="BB12" s="151"/>
      <c r="BC12" s="157"/>
      <c r="BD12" s="151"/>
      <c r="BE12" s="146"/>
      <c r="BH12" s="125"/>
      <c r="BI12" s="125"/>
      <c r="BJ12" s="84"/>
    </row>
    <row r="13" spans="1:64" x14ac:dyDescent="0.25">
      <c r="A13" s="146"/>
      <c r="B13" s="16" t="s">
        <v>19</v>
      </c>
      <c r="C13" s="17"/>
      <c r="D13" s="147">
        <v>362.51900000000001</v>
      </c>
      <c r="E13" s="147">
        <f t="shared" si="7"/>
        <v>170.39099999999996</v>
      </c>
      <c r="F13" s="147">
        <v>447.05700000000002</v>
      </c>
      <c r="G13" s="148">
        <v>2.5</v>
      </c>
      <c r="H13" s="149">
        <v>85</v>
      </c>
      <c r="I13" s="150">
        <f t="shared" si="8"/>
        <v>897.07600000000002</v>
      </c>
      <c r="J13" s="151">
        <v>1035.2680499999999</v>
      </c>
      <c r="K13" s="152">
        <f t="shared" si="0"/>
        <v>-138.19204999999988</v>
      </c>
      <c r="L13" s="153"/>
      <c r="M13" s="150">
        <v>46.35392727602521</v>
      </c>
      <c r="N13" s="154"/>
      <c r="O13" s="155"/>
      <c r="P13" s="156"/>
      <c r="Q13" s="150">
        <f t="shared" si="1"/>
        <v>46.35392727602521</v>
      </c>
      <c r="R13" s="157">
        <f t="shared" si="2"/>
        <v>1035.2680499999999</v>
      </c>
      <c r="S13" s="157">
        <f t="shared" si="3"/>
        <v>978.45514167718341</v>
      </c>
      <c r="T13" s="152">
        <f t="shared" si="4"/>
        <v>-91.83812272397472</v>
      </c>
      <c r="U13" s="134"/>
      <c r="W13" s="158" t="str">
        <f t="shared" si="5"/>
        <v>2029-30</v>
      </c>
      <c r="X13" s="189">
        <f t="shared" si="6"/>
        <v>117.58100000000002</v>
      </c>
      <c r="Y13" s="160"/>
      <c r="Z13" s="160"/>
      <c r="AA13" s="160"/>
      <c r="AB13" s="160"/>
      <c r="AC13" s="160"/>
      <c r="AD13" s="160"/>
      <c r="AE13" s="161">
        <f>'RNG by Scenario'!U20</f>
        <v>21.917808219178081</v>
      </c>
      <c r="AF13" s="160">
        <v>4.74</v>
      </c>
      <c r="AG13" s="160"/>
      <c r="AH13" s="160"/>
      <c r="AI13" s="158">
        <f t="shared" ref="AI13:AI34" si="10">SUM(AF13:AH13)</f>
        <v>4.74</v>
      </c>
      <c r="AJ13" s="158">
        <v>30</v>
      </c>
      <c r="AK13" s="158">
        <v>15</v>
      </c>
      <c r="AL13" s="158"/>
      <c r="AM13" s="158">
        <v>43.5</v>
      </c>
      <c r="AN13" s="158"/>
      <c r="AO13" s="158"/>
      <c r="AP13" s="158"/>
      <c r="AQ13" s="158"/>
      <c r="AR13" s="158"/>
      <c r="AS13" s="158"/>
      <c r="AT13" s="158">
        <f t="shared" si="9"/>
        <v>43.5</v>
      </c>
      <c r="AU13" s="163"/>
      <c r="AV13" s="164">
        <v>56.81290832281649</v>
      </c>
      <c r="AW13" s="165"/>
      <c r="AX13" s="166"/>
      <c r="AZ13" s="167"/>
      <c r="BA13" s="125"/>
      <c r="BB13" s="151"/>
      <c r="BC13" s="157"/>
      <c r="BD13" s="151"/>
      <c r="BE13" s="146"/>
      <c r="BH13" s="125"/>
      <c r="BI13" s="125"/>
      <c r="BJ13" s="84"/>
    </row>
    <row r="14" spans="1:64" x14ac:dyDescent="0.25">
      <c r="A14" s="146"/>
      <c r="B14" s="16" t="s">
        <v>20</v>
      </c>
      <c r="C14" s="17"/>
      <c r="D14" s="147">
        <v>354.46300000000002</v>
      </c>
      <c r="E14" s="147">
        <f t="shared" si="7"/>
        <v>178.44699999999995</v>
      </c>
      <c r="F14" s="147">
        <v>447.05700000000002</v>
      </c>
      <c r="G14" s="148">
        <v>2.5</v>
      </c>
      <c r="H14" s="149">
        <v>85</v>
      </c>
      <c r="I14" s="150">
        <f t="shared" si="8"/>
        <v>889.02</v>
      </c>
      <c r="J14" s="151">
        <v>1043.3949500000001</v>
      </c>
      <c r="K14" s="152">
        <f t="shared" si="0"/>
        <v>-154.37495000000013</v>
      </c>
      <c r="L14" s="153"/>
      <c r="M14" s="150">
        <v>53.205362409376228</v>
      </c>
      <c r="N14" s="154"/>
      <c r="O14" s="155"/>
      <c r="P14" s="156"/>
      <c r="Q14" s="150">
        <f t="shared" si="1"/>
        <v>53.205362409376228</v>
      </c>
      <c r="R14" s="157">
        <f t="shared" si="2"/>
        <v>1043.3949500000001</v>
      </c>
      <c r="S14" s="157">
        <f t="shared" si="3"/>
        <v>976.37211214916283</v>
      </c>
      <c r="T14" s="152">
        <f t="shared" si="4"/>
        <v>-101.16958759062391</v>
      </c>
      <c r="U14" s="134"/>
      <c r="W14" s="158" t="str">
        <f t="shared" si="5"/>
        <v>2030-31</v>
      </c>
      <c r="X14" s="189">
        <f t="shared" si="6"/>
        <v>116.41700000000003</v>
      </c>
      <c r="Y14" s="160"/>
      <c r="Z14" s="160"/>
      <c r="AA14" s="160"/>
      <c r="AB14" s="160"/>
      <c r="AC14" s="160"/>
      <c r="AD14" s="160"/>
      <c r="AE14" s="161">
        <f>'RNG by Scenario'!U21</f>
        <v>21.917808219178081</v>
      </c>
      <c r="AF14" s="160">
        <v>4.74</v>
      </c>
      <c r="AG14" s="160">
        <v>4.74</v>
      </c>
      <c r="AH14" s="160"/>
      <c r="AI14" s="158">
        <f t="shared" si="10"/>
        <v>9.48</v>
      </c>
      <c r="AJ14" s="158">
        <v>30</v>
      </c>
      <c r="AK14" s="158">
        <v>15</v>
      </c>
      <c r="AL14" s="158"/>
      <c r="AM14" s="158">
        <v>43.5</v>
      </c>
      <c r="AN14" s="158">
        <v>9.2200000000000006</v>
      </c>
      <c r="AO14" s="158"/>
      <c r="AP14" s="158"/>
      <c r="AQ14" s="158"/>
      <c r="AR14" s="158"/>
      <c r="AS14" s="158"/>
      <c r="AT14" s="158">
        <f t="shared" si="9"/>
        <v>52.72</v>
      </c>
      <c r="AU14" s="163"/>
      <c r="AV14" s="164">
        <v>67.02283785083732</v>
      </c>
      <c r="AW14" s="165"/>
      <c r="AX14" s="166"/>
      <c r="AZ14" s="167"/>
      <c r="BA14" s="125"/>
      <c r="BB14" s="151"/>
      <c r="BC14" s="157"/>
      <c r="BD14" s="151"/>
      <c r="BE14" s="146"/>
      <c r="BH14" s="125"/>
      <c r="BI14" s="125"/>
      <c r="BJ14" s="84"/>
    </row>
    <row r="15" spans="1:64" x14ac:dyDescent="0.25">
      <c r="A15" s="146"/>
      <c r="B15" s="16" t="s">
        <v>21</v>
      </c>
      <c r="C15" s="17"/>
      <c r="D15" s="147">
        <v>354.46300000000002</v>
      </c>
      <c r="E15" s="147">
        <f t="shared" si="7"/>
        <v>178.44699999999995</v>
      </c>
      <c r="F15" s="147">
        <v>447.05700000000002</v>
      </c>
      <c r="G15" s="148">
        <v>2.5</v>
      </c>
      <c r="H15" s="149">
        <v>85</v>
      </c>
      <c r="I15" s="150">
        <f t="shared" si="8"/>
        <v>889.02</v>
      </c>
      <c r="J15" s="151">
        <v>1051.55927</v>
      </c>
      <c r="K15" s="152">
        <f t="shared" si="0"/>
        <v>-162.53926999999999</v>
      </c>
      <c r="L15" s="153"/>
      <c r="M15" s="150">
        <v>60.301475870693764</v>
      </c>
      <c r="N15" s="154"/>
      <c r="O15" s="155"/>
      <c r="P15" s="156"/>
      <c r="Q15" s="150">
        <f t="shared" si="1"/>
        <v>60.301475870693764</v>
      </c>
      <c r="R15" s="157">
        <f t="shared" si="2"/>
        <v>1051.55927</v>
      </c>
      <c r="S15" s="157">
        <f t="shared" si="3"/>
        <v>973.70936513247602</v>
      </c>
      <c r="T15" s="152">
        <f t="shared" si="4"/>
        <v>-102.23779412930617</v>
      </c>
      <c r="U15" s="134"/>
      <c r="W15" s="158" t="str">
        <f t="shared" si="5"/>
        <v>2031-32</v>
      </c>
      <c r="X15" s="189">
        <f t="shared" si="6"/>
        <v>116.41700000000003</v>
      </c>
      <c r="Y15" s="160"/>
      <c r="Z15" s="160"/>
      <c r="AA15" s="160"/>
      <c r="AB15" s="160"/>
      <c r="AC15" s="160"/>
      <c r="AD15" s="160"/>
      <c r="AE15" s="161">
        <f>'RNG by Scenario'!U22</f>
        <v>21.917808219178081</v>
      </c>
      <c r="AF15" s="160">
        <v>4.74</v>
      </c>
      <c r="AG15" s="160">
        <v>4.74</v>
      </c>
      <c r="AH15" s="160"/>
      <c r="AI15" s="158">
        <f t="shared" si="10"/>
        <v>9.48</v>
      </c>
      <c r="AJ15" s="158">
        <v>30</v>
      </c>
      <c r="AK15" s="158">
        <v>15</v>
      </c>
      <c r="AL15" s="158"/>
      <c r="AM15" s="158">
        <v>43.5</v>
      </c>
      <c r="AN15" s="158">
        <v>9.2200000000000006</v>
      </c>
      <c r="AO15" s="158"/>
      <c r="AP15" s="158"/>
      <c r="AQ15" s="158"/>
      <c r="AR15" s="158"/>
      <c r="AS15" s="158"/>
      <c r="AT15" s="158">
        <f t="shared" si="9"/>
        <v>52.72</v>
      </c>
      <c r="AU15" s="163"/>
      <c r="AV15" s="164">
        <v>77.849904867523904</v>
      </c>
      <c r="AW15" s="165"/>
      <c r="AX15" s="166"/>
      <c r="AZ15" s="167"/>
      <c r="BA15" s="125"/>
      <c r="BB15" s="151"/>
      <c r="BC15" s="157"/>
      <c r="BD15" s="151"/>
      <c r="BE15" s="146"/>
      <c r="BH15" s="125"/>
      <c r="BI15" s="125"/>
      <c r="BJ15" s="84"/>
    </row>
    <row r="16" spans="1:64" x14ac:dyDescent="0.25">
      <c r="A16" s="146"/>
      <c r="B16" s="16" t="s">
        <v>22</v>
      </c>
      <c r="C16" s="17"/>
      <c r="D16" s="147">
        <v>353.303</v>
      </c>
      <c r="E16" s="147">
        <f t="shared" si="7"/>
        <v>179.60699999999997</v>
      </c>
      <c r="F16" s="147">
        <v>447.05700000000002</v>
      </c>
      <c r="G16" s="148">
        <v>2.5</v>
      </c>
      <c r="H16" s="149">
        <v>85</v>
      </c>
      <c r="I16" s="150">
        <f t="shared" si="8"/>
        <v>887.86</v>
      </c>
      <c r="J16" s="151">
        <v>1058.63858</v>
      </c>
      <c r="K16" s="152">
        <f t="shared" si="0"/>
        <v>-170.77858000000003</v>
      </c>
      <c r="L16" s="153"/>
      <c r="M16" s="150">
        <v>64.697841299247429</v>
      </c>
      <c r="N16" s="154"/>
      <c r="O16" s="155"/>
      <c r="P16" s="156"/>
      <c r="Q16" s="150">
        <f t="shared" si="1"/>
        <v>64.697841299247429</v>
      </c>
      <c r="R16" s="157">
        <f t="shared" si="2"/>
        <v>1058.63858</v>
      </c>
      <c r="S16" s="157">
        <f t="shared" si="3"/>
        <v>963.33229104754253</v>
      </c>
      <c r="T16" s="152">
        <f t="shared" si="4"/>
        <v>-106.08073870075259</v>
      </c>
      <c r="U16" s="134"/>
      <c r="W16" s="158" t="str">
        <f t="shared" si="5"/>
        <v>2032-33</v>
      </c>
      <c r="X16" s="189">
        <f t="shared" si="6"/>
        <v>117.577</v>
      </c>
      <c r="Y16" s="160"/>
      <c r="Z16" s="160"/>
      <c r="AA16" s="160"/>
      <c r="AB16" s="160"/>
      <c r="AC16" s="160"/>
      <c r="AD16" s="160"/>
      <c r="AE16" s="161">
        <f>'RNG by Scenario'!U23</f>
        <v>21.917808219178081</v>
      </c>
      <c r="AF16" s="160">
        <v>4.74</v>
      </c>
      <c r="AG16" s="160">
        <v>4.74</v>
      </c>
      <c r="AH16" s="160">
        <v>4.74</v>
      </c>
      <c r="AI16" s="158">
        <f t="shared" si="10"/>
        <v>14.22</v>
      </c>
      <c r="AJ16" s="158">
        <v>30</v>
      </c>
      <c r="AK16" s="158">
        <v>15</v>
      </c>
      <c r="AL16" s="158"/>
      <c r="AM16" s="158">
        <v>43.5</v>
      </c>
      <c r="AN16" s="158">
        <v>9.2200000000000006</v>
      </c>
      <c r="AO16" s="158"/>
      <c r="AP16" s="158"/>
      <c r="AQ16" s="158"/>
      <c r="AR16" s="158"/>
      <c r="AS16" s="158"/>
      <c r="AT16" s="158">
        <f t="shared" si="9"/>
        <v>52.72</v>
      </c>
      <c r="AU16" s="163"/>
      <c r="AV16" s="164">
        <v>95.306288952457493</v>
      </c>
      <c r="AW16" s="165"/>
      <c r="AX16" s="166"/>
      <c r="AZ16" s="167"/>
      <c r="BA16" s="125"/>
      <c r="BB16" s="151"/>
      <c r="BC16" s="157"/>
      <c r="BD16" s="151"/>
      <c r="BE16" s="146"/>
      <c r="BH16" s="125"/>
      <c r="BI16" s="125"/>
      <c r="BJ16" s="84"/>
    </row>
    <row r="17" spans="1:62" x14ac:dyDescent="0.25">
      <c r="A17" s="146"/>
      <c r="B17" s="16" t="s">
        <v>23</v>
      </c>
      <c r="C17" s="17"/>
      <c r="D17" s="147">
        <v>277.36700000000002</v>
      </c>
      <c r="E17" s="147">
        <f t="shared" si="7"/>
        <v>255.54299999999995</v>
      </c>
      <c r="F17" s="147">
        <v>447.05700000000002</v>
      </c>
      <c r="G17" s="148">
        <v>2.5</v>
      </c>
      <c r="H17" s="149">
        <v>85</v>
      </c>
      <c r="I17" s="150">
        <f t="shared" si="8"/>
        <v>811.92399999999998</v>
      </c>
      <c r="J17" s="151">
        <v>1067.06105</v>
      </c>
      <c r="K17" s="152">
        <f t="shared" si="0"/>
        <v>-255.13705000000004</v>
      </c>
      <c r="L17" s="153"/>
      <c r="M17" s="150">
        <v>69.270096037161764</v>
      </c>
      <c r="N17" s="154"/>
      <c r="O17" s="155"/>
      <c r="P17" s="156"/>
      <c r="Q17" s="150">
        <f t="shared" si="1"/>
        <v>69.270096037161764</v>
      </c>
      <c r="R17" s="157">
        <f t="shared" si="2"/>
        <v>1067.06105</v>
      </c>
      <c r="S17" s="157">
        <f t="shared" si="3"/>
        <v>960.42540246052874</v>
      </c>
      <c r="T17" s="152">
        <f t="shared" si="4"/>
        <v>-185.86695396283824</v>
      </c>
      <c r="U17" s="134"/>
      <c r="W17" s="158" t="str">
        <f t="shared" si="5"/>
        <v>2033-34</v>
      </c>
      <c r="X17" s="189">
        <f t="shared" si="6"/>
        <v>117.733</v>
      </c>
      <c r="Y17" s="160"/>
      <c r="Z17" s="160"/>
      <c r="AA17" s="160"/>
      <c r="AB17" s="160"/>
      <c r="AC17" s="160"/>
      <c r="AD17" s="160"/>
      <c r="AE17" s="161">
        <f>'RNG by Scenario'!U24</f>
        <v>21.917808219178081</v>
      </c>
      <c r="AF17" s="160">
        <v>4.74</v>
      </c>
      <c r="AG17" s="160">
        <v>4.74</v>
      </c>
      <c r="AH17" s="160">
        <v>4.74</v>
      </c>
      <c r="AI17" s="158">
        <f t="shared" si="10"/>
        <v>14.22</v>
      </c>
      <c r="AJ17" s="158">
        <v>30</v>
      </c>
      <c r="AK17" s="158">
        <v>15</v>
      </c>
      <c r="AL17" s="158"/>
      <c r="AM17" s="158">
        <v>43.5</v>
      </c>
      <c r="AN17" s="158">
        <v>9.2200000000000006</v>
      </c>
      <c r="AO17" s="158"/>
      <c r="AP17" s="158"/>
      <c r="AQ17" s="158"/>
      <c r="AR17" s="158"/>
      <c r="AS17" s="190">
        <v>75.78</v>
      </c>
      <c r="AT17" s="158">
        <f t="shared" si="9"/>
        <v>128.5</v>
      </c>
      <c r="AU17" s="163"/>
      <c r="AV17" s="164">
        <v>106.63564753947128</v>
      </c>
      <c r="AW17" s="165"/>
      <c r="AX17" s="166"/>
      <c r="AZ17" s="167"/>
      <c r="BA17" s="125"/>
      <c r="BB17" s="151"/>
      <c r="BC17" s="157"/>
      <c r="BD17" s="151"/>
      <c r="BE17" s="146"/>
      <c r="BH17" s="125"/>
      <c r="BI17" s="125"/>
      <c r="BJ17" s="84"/>
    </row>
    <row r="18" spans="1:62" x14ac:dyDescent="0.25">
      <c r="A18" s="146"/>
      <c r="B18" s="16" t="s">
        <v>24</v>
      </c>
      <c r="C18" s="17"/>
      <c r="D18" s="147">
        <v>277.36700000000002</v>
      </c>
      <c r="E18" s="147">
        <f t="shared" si="7"/>
        <v>255.54299999999995</v>
      </c>
      <c r="F18" s="147">
        <v>447.05700000000002</v>
      </c>
      <c r="G18" s="148">
        <v>2.5</v>
      </c>
      <c r="H18" s="149">
        <v>85</v>
      </c>
      <c r="I18" s="150">
        <f t="shared" si="8"/>
        <v>811.92399999999998</v>
      </c>
      <c r="J18" s="151">
        <v>1074.4459299999999</v>
      </c>
      <c r="K18" s="152">
        <f t="shared" si="0"/>
        <v>-262.52192999999988</v>
      </c>
      <c r="L18" s="153"/>
      <c r="M18" s="150">
        <v>73.961063497843298</v>
      </c>
      <c r="N18" s="154"/>
      <c r="O18" s="155"/>
      <c r="P18" s="156"/>
      <c r="Q18" s="150">
        <f t="shared" si="1"/>
        <v>73.961063497843298</v>
      </c>
      <c r="R18" s="157">
        <f t="shared" si="2"/>
        <v>1074.4459299999999</v>
      </c>
      <c r="S18" s="157">
        <f t="shared" si="3"/>
        <v>962.67037647625648</v>
      </c>
      <c r="T18" s="152">
        <f t="shared" si="4"/>
        <v>-188.56086650215661</v>
      </c>
      <c r="U18" s="134"/>
      <c r="W18" s="158" t="str">
        <f t="shared" si="5"/>
        <v>2034-35</v>
      </c>
      <c r="X18" s="189">
        <f t="shared" si="6"/>
        <v>117.733</v>
      </c>
      <c r="Y18" s="160"/>
      <c r="Z18" s="160"/>
      <c r="AA18" s="160"/>
      <c r="AB18" s="160"/>
      <c r="AC18" s="160"/>
      <c r="AD18" s="160"/>
      <c r="AE18" s="161">
        <f>'RNG by Scenario'!U25</f>
        <v>21.917808219178081</v>
      </c>
      <c r="AF18" s="160">
        <v>4.74</v>
      </c>
      <c r="AG18" s="160">
        <v>4.74</v>
      </c>
      <c r="AH18" s="160">
        <v>4.74</v>
      </c>
      <c r="AI18" s="158">
        <f t="shared" si="10"/>
        <v>14.22</v>
      </c>
      <c r="AJ18" s="158">
        <v>30</v>
      </c>
      <c r="AK18" s="158">
        <v>15</v>
      </c>
      <c r="AL18" s="158"/>
      <c r="AM18" s="158">
        <v>43.5</v>
      </c>
      <c r="AN18" s="158">
        <v>9.2200000000000006</v>
      </c>
      <c r="AO18" s="158"/>
      <c r="AP18" s="158"/>
      <c r="AQ18" s="158"/>
      <c r="AR18" s="158"/>
      <c r="AS18" s="158">
        <v>75.78</v>
      </c>
      <c r="AT18" s="158">
        <f t="shared" si="9"/>
        <v>128.5</v>
      </c>
      <c r="AU18" s="163"/>
      <c r="AV18" s="164">
        <v>111.77555352374335</v>
      </c>
      <c r="AW18" s="165"/>
      <c r="AX18" s="166"/>
      <c r="AZ18" s="167"/>
      <c r="BA18" s="125"/>
      <c r="BB18" s="151"/>
      <c r="BC18" s="157"/>
      <c r="BD18" s="151"/>
      <c r="BE18" s="146"/>
      <c r="BG18" s="125"/>
      <c r="BH18" s="125"/>
      <c r="BI18" s="125"/>
      <c r="BJ18" s="84"/>
    </row>
    <row r="19" spans="1:62" x14ac:dyDescent="0.25">
      <c r="A19" s="146"/>
      <c r="B19" s="16" t="s">
        <v>25</v>
      </c>
      <c r="C19" s="17"/>
      <c r="D19" s="147">
        <v>277.36700000000002</v>
      </c>
      <c r="E19" s="147">
        <f t="shared" si="7"/>
        <v>255.54299999999995</v>
      </c>
      <c r="F19" s="147">
        <v>447.05700000000002</v>
      </c>
      <c r="G19" s="148">
        <v>2.5</v>
      </c>
      <c r="H19" s="149">
        <v>85</v>
      </c>
      <c r="I19" s="150">
        <f t="shared" si="8"/>
        <v>811.92399999999998</v>
      </c>
      <c r="J19" s="151">
        <v>1081.79108</v>
      </c>
      <c r="K19" s="152">
        <f t="shared" si="0"/>
        <v>-269.86707999999999</v>
      </c>
      <c r="L19" s="153"/>
      <c r="M19" s="150">
        <v>78.737891361682856</v>
      </c>
      <c r="N19" s="154"/>
      <c r="O19" s="155"/>
      <c r="P19" s="156"/>
      <c r="Q19" s="150">
        <f t="shared" si="1"/>
        <v>78.737891361682856</v>
      </c>
      <c r="R19" s="157">
        <f t="shared" si="2"/>
        <v>1081.79108</v>
      </c>
      <c r="S19" s="157">
        <f t="shared" si="3"/>
        <v>965.14427885906082</v>
      </c>
      <c r="T19" s="152">
        <f t="shared" si="4"/>
        <v>-191.12918863831715</v>
      </c>
      <c r="U19" s="134"/>
      <c r="W19" s="158" t="str">
        <f t="shared" si="5"/>
        <v>2035-36</v>
      </c>
      <c r="X19" s="189">
        <f t="shared" si="6"/>
        <v>117.733</v>
      </c>
      <c r="Y19" s="160"/>
      <c r="Z19" s="160"/>
      <c r="AA19" s="160"/>
      <c r="AB19" s="160"/>
      <c r="AC19" s="160"/>
      <c r="AD19" s="160"/>
      <c r="AE19" s="161">
        <f>'RNG by Scenario'!U26</f>
        <v>21.917808219178081</v>
      </c>
      <c r="AF19" s="160">
        <v>4.74</v>
      </c>
      <c r="AG19" s="160">
        <v>4.74</v>
      </c>
      <c r="AH19" s="160">
        <v>4.74</v>
      </c>
      <c r="AI19" s="158">
        <f t="shared" si="10"/>
        <v>14.22</v>
      </c>
      <c r="AJ19" s="158">
        <v>30</v>
      </c>
      <c r="AK19" s="158">
        <v>15</v>
      </c>
      <c r="AL19" s="158"/>
      <c r="AM19" s="158">
        <v>43.5</v>
      </c>
      <c r="AN19" s="158">
        <v>9.2200000000000006</v>
      </c>
      <c r="AO19" s="158"/>
      <c r="AP19" s="158"/>
      <c r="AQ19" s="158"/>
      <c r="AR19" s="158"/>
      <c r="AS19" s="158">
        <v>75.78</v>
      </c>
      <c r="AT19" s="158">
        <f t="shared" si="9"/>
        <v>128.5</v>
      </c>
      <c r="AU19" s="163"/>
      <c r="AV19" s="164">
        <v>116.6468011409391</v>
      </c>
      <c r="AW19" s="165"/>
      <c r="AX19" s="166"/>
      <c r="BA19" s="125"/>
      <c r="BB19" s="151"/>
      <c r="BC19" s="157"/>
      <c r="BD19" s="151"/>
      <c r="BE19" s="146"/>
      <c r="BG19" s="125"/>
      <c r="BH19" s="125"/>
      <c r="BI19" s="125"/>
      <c r="BJ19" s="84"/>
    </row>
    <row r="20" spans="1:62" x14ac:dyDescent="0.25">
      <c r="A20" s="146"/>
      <c r="B20" s="16" t="s">
        <v>26</v>
      </c>
      <c r="C20" s="17"/>
      <c r="D20" s="147">
        <v>277.36700000000002</v>
      </c>
      <c r="E20" s="147">
        <f t="shared" si="7"/>
        <v>255.54299999999995</v>
      </c>
      <c r="F20" s="147">
        <v>447.05700000000002</v>
      </c>
      <c r="G20" s="148">
        <v>2.5</v>
      </c>
      <c r="H20" s="149">
        <v>85</v>
      </c>
      <c r="I20" s="150">
        <f t="shared" si="8"/>
        <v>811.92399999999998</v>
      </c>
      <c r="J20" s="151">
        <v>1088.3149900000001</v>
      </c>
      <c r="K20" s="152">
        <f t="shared" si="0"/>
        <v>-276.3909900000001</v>
      </c>
      <c r="L20" s="153"/>
      <c r="M20" s="150">
        <v>83.436153129403692</v>
      </c>
      <c r="N20" s="154"/>
      <c r="O20" s="155"/>
      <c r="P20" s="156"/>
      <c r="Q20" s="150">
        <f t="shared" si="1"/>
        <v>83.436153129403692</v>
      </c>
      <c r="R20" s="157">
        <f t="shared" si="2"/>
        <v>1088.3149900000001</v>
      </c>
      <c r="S20" s="157">
        <f t="shared" si="3"/>
        <v>966.83757744121033</v>
      </c>
      <c r="T20" s="152">
        <f t="shared" si="4"/>
        <v>-192.95483687059641</v>
      </c>
      <c r="U20" s="134"/>
      <c r="W20" s="158" t="str">
        <f t="shared" si="5"/>
        <v>2036-37</v>
      </c>
      <c r="X20" s="189">
        <f t="shared" si="6"/>
        <v>117.733</v>
      </c>
      <c r="Y20" s="160"/>
      <c r="Z20" s="160"/>
      <c r="AA20" s="160"/>
      <c r="AB20" s="160"/>
      <c r="AC20" s="160"/>
      <c r="AD20" s="160"/>
      <c r="AE20" s="161">
        <f>'RNG by Scenario'!U27</f>
        <v>21.917808219178081</v>
      </c>
      <c r="AF20" s="160">
        <v>4.74</v>
      </c>
      <c r="AG20" s="160">
        <v>4.74</v>
      </c>
      <c r="AH20" s="160">
        <v>4.74</v>
      </c>
      <c r="AI20" s="158">
        <f t="shared" si="10"/>
        <v>14.22</v>
      </c>
      <c r="AJ20" s="158">
        <v>30</v>
      </c>
      <c r="AK20" s="158">
        <v>15</v>
      </c>
      <c r="AL20" s="158"/>
      <c r="AM20" s="158">
        <v>43.5</v>
      </c>
      <c r="AN20" s="158">
        <v>9.2200000000000006</v>
      </c>
      <c r="AO20" s="158"/>
      <c r="AP20" s="158"/>
      <c r="AQ20" s="158"/>
      <c r="AR20" s="158"/>
      <c r="AS20" s="158">
        <v>75.78</v>
      </c>
      <c r="AT20" s="158">
        <f t="shared" si="9"/>
        <v>128.5</v>
      </c>
      <c r="AU20" s="163"/>
      <c r="AV20" s="164">
        <v>121.47741255878978</v>
      </c>
      <c r="AW20" s="165"/>
      <c r="AX20" s="166"/>
      <c r="BA20" s="125"/>
      <c r="BB20" s="151"/>
      <c r="BC20" s="157"/>
      <c r="BD20" s="151"/>
      <c r="BE20" s="146"/>
      <c r="BG20" s="125"/>
      <c r="BH20" s="125"/>
      <c r="BI20" s="125"/>
      <c r="BJ20" s="84"/>
    </row>
    <row r="21" spans="1:62" x14ac:dyDescent="0.25">
      <c r="A21" s="146"/>
      <c r="B21" s="16" t="s">
        <v>27</v>
      </c>
      <c r="C21" s="17"/>
      <c r="D21" s="147">
        <v>277.36700000000002</v>
      </c>
      <c r="E21" s="147">
        <f t="shared" si="7"/>
        <v>255.54299999999995</v>
      </c>
      <c r="F21" s="147">
        <v>447.05700000000002</v>
      </c>
      <c r="G21" s="148">
        <v>2.5</v>
      </c>
      <c r="H21" s="149">
        <v>85</v>
      </c>
      <c r="I21" s="150">
        <f t="shared" si="8"/>
        <v>811.92399999999998</v>
      </c>
      <c r="J21" s="151">
        <v>1096.5153700000001</v>
      </c>
      <c r="K21" s="152">
        <f t="shared" si="0"/>
        <v>-284.5913700000001</v>
      </c>
      <c r="L21" s="153"/>
      <c r="M21" s="150">
        <v>88.182181166437161</v>
      </c>
      <c r="N21" s="154"/>
      <c r="O21" s="155"/>
      <c r="P21" s="156"/>
      <c r="Q21" s="150">
        <f>SUM(M21:P21)</f>
        <v>88.182181166437161</v>
      </c>
      <c r="R21" s="157">
        <f t="shared" si="2"/>
        <v>1096.5153700000001</v>
      </c>
      <c r="S21" s="157">
        <f t="shared" si="3"/>
        <v>970.09132717527439</v>
      </c>
      <c r="T21" s="152">
        <f t="shared" si="4"/>
        <v>-196.40918883356289</v>
      </c>
      <c r="U21" s="134"/>
      <c r="W21" s="158" t="str">
        <f t="shared" si="5"/>
        <v>2037-38</v>
      </c>
      <c r="X21" s="189">
        <f t="shared" si="6"/>
        <v>117.733</v>
      </c>
      <c r="Y21" s="160"/>
      <c r="Z21" s="160"/>
      <c r="AA21" s="160"/>
      <c r="AB21" s="160"/>
      <c r="AC21" s="160"/>
      <c r="AD21" s="160"/>
      <c r="AE21" s="161">
        <f>'RNG by Scenario'!U28</f>
        <v>21.917808219178081</v>
      </c>
      <c r="AF21" s="160">
        <v>4.74</v>
      </c>
      <c r="AG21" s="160">
        <v>4.74</v>
      </c>
      <c r="AH21" s="160">
        <v>4.74</v>
      </c>
      <c r="AI21" s="158">
        <f t="shared" si="10"/>
        <v>14.22</v>
      </c>
      <c r="AJ21" s="158">
        <v>30</v>
      </c>
      <c r="AK21" s="158">
        <v>15</v>
      </c>
      <c r="AL21" s="158"/>
      <c r="AM21" s="158">
        <v>43.5</v>
      </c>
      <c r="AN21" s="158">
        <v>9.2200000000000006</v>
      </c>
      <c r="AO21" s="158"/>
      <c r="AP21" s="158"/>
      <c r="AQ21" s="158"/>
      <c r="AR21" s="158"/>
      <c r="AS21" s="158">
        <v>75.78</v>
      </c>
      <c r="AT21" s="158">
        <f t="shared" si="9"/>
        <v>128.5</v>
      </c>
      <c r="AU21" s="163"/>
      <c r="AV21" s="164">
        <v>126.42404282472565</v>
      </c>
      <c r="AW21" s="165"/>
      <c r="AX21" s="166"/>
      <c r="BA21" s="125"/>
      <c r="BB21" s="151"/>
      <c r="BC21" s="157"/>
      <c r="BD21" s="151"/>
      <c r="BE21" s="146"/>
      <c r="BG21" s="125"/>
      <c r="BH21" s="125"/>
      <c r="BI21" s="125"/>
      <c r="BJ21" s="84"/>
    </row>
    <row r="22" spans="1:62" x14ac:dyDescent="0.25">
      <c r="A22" s="146"/>
      <c r="B22" s="16" t="s">
        <v>28</v>
      </c>
      <c r="C22" s="17"/>
      <c r="D22" s="147">
        <v>277.36700000000002</v>
      </c>
      <c r="E22" s="147">
        <f t="shared" si="7"/>
        <v>255.54299999999995</v>
      </c>
      <c r="F22" s="147">
        <v>447.05700000000002</v>
      </c>
      <c r="G22" s="148">
        <v>2.5</v>
      </c>
      <c r="H22" s="149">
        <v>85</v>
      </c>
      <c r="I22" s="150">
        <f t="shared" si="8"/>
        <v>811.92399999999998</v>
      </c>
      <c r="J22" s="151">
        <v>1104.03051</v>
      </c>
      <c r="K22" s="152">
        <f t="shared" si="0"/>
        <v>-292.10651000000007</v>
      </c>
      <c r="L22" s="153"/>
      <c r="M22" s="150">
        <v>92.929797918278652</v>
      </c>
      <c r="N22" s="154"/>
      <c r="O22" s="155"/>
      <c r="P22" s="156"/>
      <c r="Q22" s="150">
        <f>SUM(M22:P22)</f>
        <v>92.929797918278652</v>
      </c>
      <c r="R22" s="157">
        <f t="shared" si="2"/>
        <v>1104.03051</v>
      </c>
      <c r="S22" s="157">
        <f t="shared" si="3"/>
        <v>971.8279827434352</v>
      </c>
      <c r="T22" s="152">
        <f t="shared" si="4"/>
        <v>-199.17671208172146</v>
      </c>
      <c r="U22" s="134"/>
      <c r="W22" s="158" t="str">
        <f t="shared" si="5"/>
        <v>2038-39</v>
      </c>
      <c r="X22" s="189">
        <f t="shared" si="6"/>
        <v>117.733</v>
      </c>
      <c r="Y22" s="160"/>
      <c r="Z22" s="160"/>
      <c r="AA22" s="160"/>
      <c r="AB22" s="160"/>
      <c r="AC22" s="160"/>
      <c r="AD22" s="160"/>
      <c r="AE22" s="161">
        <f>'RNG by Scenario'!V30</f>
        <v>1.6438356164383561</v>
      </c>
      <c r="AF22" s="160">
        <v>4.74</v>
      </c>
      <c r="AG22" s="160">
        <v>4.74</v>
      </c>
      <c r="AH22" s="160">
        <v>4.74</v>
      </c>
      <c r="AI22" s="158">
        <f t="shared" si="10"/>
        <v>14.22</v>
      </c>
      <c r="AJ22" s="158">
        <v>30</v>
      </c>
      <c r="AK22" s="158">
        <v>15</v>
      </c>
      <c r="AL22" s="158"/>
      <c r="AM22" s="158">
        <v>43.5</v>
      </c>
      <c r="AN22" s="158">
        <v>9.2200000000000006</v>
      </c>
      <c r="AO22" s="158"/>
      <c r="AP22" s="158"/>
      <c r="AQ22" s="158"/>
      <c r="AR22" s="158"/>
      <c r="AS22" s="158">
        <v>75.78</v>
      </c>
      <c r="AT22" s="158">
        <f t="shared" si="9"/>
        <v>128.5</v>
      </c>
      <c r="AU22" s="163"/>
      <c r="AV22" s="164">
        <v>132.20252725656488</v>
      </c>
      <c r="AW22" s="165"/>
      <c r="AX22" s="166"/>
      <c r="BA22" s="125"/>
      <c r="BB22" s="151"/>
      <c r="BC22" s="157"/>
      <c r="BD22" s="151"/>
      <c r="BE22" s="146"/>
      <c r="BG22" s="125"/>
      <c r="BH22" s="125"/>
      <c r="BI22" s="125"/>
      <c r="BJ22" s="84"/>
    </row>
    <row r="23" spans="1:62" x14ac:dyDescent="0.25">
      <c r="A23" s="146"/>
      <c r="B23" s="16" t="s">
        <v>29</v>
      </c>
      <c r="C23" s="17"/>
      <c r="D23" s="147">
        <v>277.36700000000002</v>
      </c>
      <c r="E23" s="147">
        <f t="shared" si="7"/>
        <v>255.54299999999995</v>
      </c>
      <c r="F23" s="147">
        <v>447.05700000000002</v>
      </c>
      <c r="G23" s="148">
        <v>2.5</v>
      </c>
      <c r="H23" s="149">
        <v>85</v>
      </c>
      <c r="I23" s="150">
        <f t="shared" si="8"/>
        <v>811.92399999999998</v>
      </c>
      <c r="J23" s="151">
        <v>1111.41419</v>
      </c>
      <c r="K23" s="152">
        <f t="shared" si="0"/>
        <v>-299.49018999999998</v>
      </c>
      <c r="L23" s="153"/>
      <c r="M23" s="150">
        <v>97.670053136093202</v>
      </c>
      <c r="N23" s="154"/>
      <c r="O23" s="155"/>
      <c r="P23" s="156"/>
      <c r="Q23" s="150">
        <f>SUM(M23:P23)</f>
        <v>97.670053136093202</v>
      </c>
      <c r="R23" s="157">
        <f t="shared" si="2"/>
        <v>1111.41419</v>
      </c>
      <c r="S23" s="157">
        <f t="shared" si="3"/>
        <v>973.78818000194838</v>
      </c>
      <c r="T23" s="152">
        <f t="shared" si="4"/>
        <v>-201.82013686390678</v>
      </c>
      <c r="U23" s="134"/>
      <c r="W23" s="158" t="str">
        <f t="shared" si="5"/>
        <v>2039-40</v>
      </c>
      <c r="X23" s="189">
        <f t="shared" si="6"/>
        <v>117.733</v>
      </c>
      <c r="Y23" s="160"/>
      <c r="Z23" s="160"/>
      <c r="AA23" s="160"/>
      <c r="AB23" s="160"/>
      <c r="AC23" s="160"/>
      <c r="AD23" s="160"/>
      <c r="AE23" s="161">
        <f>'RNG by Scenario'!V31</f>
        <v>1.6438356164383561</v>
      </c>
      <c r="AF23" s="160">
        <v>4.74</v>
      </c>
      <c r="AG23" s="160">
        <v>4.74</v>
      </c>
      <c r="AH23" s="160">
        <v>4.74</v>
      </c>
      <c r="AI23" s="158">
        <f t="shared" si="10"/>
        <v>14.22</v>
      </c>
      <c r="AJ23" s="158">
        <v>30</v>
      </c>
      <c r="AK23" s="158">
        <v>15</v>
      </c>
      <c r="AL23" s="158"/>
      <c r="AM23" s="158">
        <v>43.5</v>
      </c>
      <c r="AN23" s="158">
        <v>9.2200000000000006</v>
      </c>
      <c r="AO23" s="158"/>
      <c r="AP23" s="158"/>
      <c r="AQ23" s="158"/>
      <c r="AR23" s="158"/>
      <c r="AS23" s="158">
        <v>75.78</v>
      </c>
      <c r="AT23" s="158">
        <f t="shared" si="9"/>
        <v>128.5</v>
      </c>
      <c r="AU23" s="163"/>
      <c r="AV23" s="164">
        <v>137.62600999805153</v>
      </c>
      <c r="AW23" s="165"/>
      <c r="AX23" s="166"/>
      <c r="BA23" s="125"/>
      <c r="BB23" s="151"/>
      <c r="BC23" s="157"/>
      <c r="BD23" s="151"/>
      <c r="BE23" s="146"/>
      <c r="BG23" s="125"/>
      <c r="BH23" s="125"/>
      <c r="BI23" s="125"/>
      <c r="BJ23" s="84"/>
    </row>
    <row r="24" spans="1:62" x14ac:dyDescent="0.25">
      <c r="A24" s="146"/>
      <c r="B24" s="16" t="s">
        <v>30</v>
      </c>
      <c r="C24" s="17"/>
      <c r="D24" s="147">
        <v>277.36700000000002</v>
      </c>
      <c r="E24" s="147">
        <f t="shared" si="7"/>
        <v>255.54299999999995</v>
      </c>
      <c r="F24" s="147">
        <v>447.05700000000002</v>
      </c>
      <c r="G24" s="148">
        <v>2.5</v>
      </c>
      <c r="H24" s="149">
        <v>85</v>
      </c>
      <c r="I24" s="150">
        <f t="shared" si="8"/>
        <v>811.92399999999998</v>
      </c>
      <c r="J24" s="151">
        <v>1117.6881399999997</v>
      </c>
      <c r="K24" s="152">
        <f t="shared" si="0"/>
        <v>-305.76413999999977</v>
      </c>
      <c r="L24" s="153"/>
      <c r="M24" s="150">
        <v>102.37590959050084</v>
      </c>
      <c r="N24" s="154"/>
      <c r="O24" s="155"/>
      <c r="P24" s="156"/>
      <c r="Q24" s="150">
        <f>SUM(M24:P24)</f>
        <v>102.37590959050084</v>
      </c>
      <c r="R24" s="157">
        <f t="shared" si="2"/>
        <v>1117.6881399999997</v>
      </c>
      <c r="S24" s="157">
        <f t="shared" si="3"/>
        <v>973.98145896515007</v>
      </c>
      <c r="T24" s="152">
        <f t="shared" si="4"/>
        <v>-203.38823040949887</v>
      </c>
      <c r="U24" s="134"/>
      <c r="W24" s="158" t="str">
        <f t="shared" si="5"/>
        <v>2040-41</v>
      </c>
      <c r="X24" s="189">
        <f t="shared" si="6"/>
        <v>117.733</v>
      </c>
      <c r="Y24" s="160"/>
      <c r="Z24" s="160"/>
      <c r="AA24" s="197">
        <f>'RNG by Scenario'!R31</f>
        <v>8.2191780821917817</v>
      </c>
      <c r="AB24" s="197"/>
      <c r="AC24" s="197"/>
      <c r="AD24" s="197">
        <f>'RNG by Scenario'!U31</f>
        <v>21.917808219178081</v>
      </c>
      <c r="AE24" s="161">
        <f>'RNG by Scenario'!V32</f>
        <v>1.6438356164383561</v>
      </c>
      <c r="AF24" s="160">
        <v>4.74</v>
      </c>
      <c r="AG24" s="160">
        <v>4.74</v>
      </c>
      <c r="AH24" s="160">
        <v>4.74</v>
      </c>
      <c r="AI24" s="158">
        <f t="shared" si="10"/>
        <v>14.22</v>
      </c>
      <c r="AJ24" s="158">
        <v>30</v>
      </c>
      <c r="AK24" s="158">
        <v>15</v>
      </c>
      <c r="AL24" s="158"/>
      <c r="AM24" s="158">
        <v>43.5</v>
      </c>
      <c r="AN24" s="158">
        <v>9.2200000000000006</v>
      </c>
      <c r="AO24" s="158"/>
      <c r="AP24" s="158"/>
      <c r="AQ24" s="158"/>
      <c r="AR24" s="158"/>
      <c r="AS24" s="158">
        <v>75.78</v>
      </c>
      <c r="AT24" s="158">
        <f t="shared" si="9"/>
        <v>128.5</v>
      </c>
      <c r="AU24" s="163"/>
      <c r="AV24" s="164">
        <v>143.70668103484974</v>
      </c>
      <c r="AW24" s="165"/>
      <c r="AX24" s="166"/>
      <c r="BA24" s="125"/>
      <c r="BB24" s="151"/>
      <c r="BC24" s="157"/>
      <c r="BD24" s="151"/>
      <c r="BE24" s="146"/>
      <c r="BI24" s="125"/>
      <c r="BJ24" s="84"/>
    </row>
    <row r="25" spans="1:62" x14ac:dyDescent="0.25">
      <c r="A25" s="146"/>
      <c r="B25" s="16" t="s">
        <v>31</v>
      </c>
      <c r="C25" s="17"/>
      <c r="D25" s="147">
        <v>277.36700000000002</v>
      </c>
      <c r="E25" s="147">
        <f t="shared" si="7"/>
        <v>255.54299999999995</v>
      </c>
      <c r="F25" s="147">
        <v>447.05700000000002</v>
      </c>
      <c r="G25" s="148">
        <v>2.5</v>
      </c>
      <c r="H25" s="149">
        <v>85</v>
      </c>
      <c r="I25" s="150">
        <f t="shared" si="8"/>
        <v>811.92399999999998</v>
      </c>
      <c r="J25" s="151">
        <v>1125.7561599999999</v>
      </c>
      <c r="K25" s="152">
        <f>I25-J25</f>
        <v>-313.83215999999993</v>
      </c>
      <c r="L25" s="153"/>
      <c r="M25" s="150">
        <v>106.95842847332402</v>
      </c>
      <c r="N25" s="154"/>
      <c r="O25" s="155"/>
      <c r="P25" s="156"/>
      <c r="Q25" s="150">
        <f>SUM(M25:P25)</f>
        <v>106.95842847332402</v>
      </c>
      <c r="R25" s="157">
        <f>J25</f>
        <v>1125.7561599999999</v>
      </c>
      <c r="S25" s="157">
        <f t="shared" si="3"/>
        <v>978.28925790942117</v>
      </c>
      <c r="T25" s="152">
        <f>I25+Q25-R25</f>
        <v>-206.8737315266759</v>
      </c>
      <c r="U25" s="134"/>
      <c r="V25" s="63"/>
      <c r="W25" s="158" t="str">
        <f>B25</f>
        <v>2041-42</v>
      </c>
      <c r="X25" s="189">
        <f t="shared" si="6"/>
        <v>117.733</v>
      </c>
      <c r="Y25" s="160"/>
      <c r="Z25" s="160"/>
      <c r="AA25" s="197">
        <f>'RNG by Scenario'!R32</f>
        <v>8.2191780821917817</v>
      </c>
      <c r="AB25" s="197">
        <f>'RNG by Scenario'!S32</f>
        <v>2.7397260273972601</v>
      </c>
      <c r="AC25" s="197"/>
      <c r="AD25" s="197">
        <f>'RNG by Scenario'!U32</f>
        <v>21.917808219178081</v>
      </c>
      <c r="AE25" s="161">
        <f>'RNG by Scenario'!V33</f>
        <v>1.9178082191780821</v>
      </c>
      <c r="AF25" s="160">
        <v>4.74</v>
      </c>
      <c r="AG25" s="160">
        <v>4.74</v>
      </c>
      <c r="AH25" s="160">
        <v>4.74</v>
      </c>
      <c r="AI25" s="158">
        <f t="shared" si="10"/>
        <v>14.22</v>
      </c>
      <c r="AJ25" s="158">
        <v>30</v>
      </c>
      <c r="AK25" s="158">
        <v>15</v>
      </c>
      <c r="AL25" s="158"/>
      <c r="AM25" s="158">
        <v>43.5</v>
      </c>
      <c r="AN25" s="158">
        <v>9.2200000000000006</v>
      </c>
      <c r="AO25" s="158"/>
      <c r="AP25" s="158"/>
      <c r="AQ25" s="158"/>
      <c r="AR25" s="158"/>
      <c r="AS25" s="158">
        <v>75.78</v>
      </c>
      <c r="AT25" s="158">
        <f t="shared" si="9"/>
        <v>128.5</v>
      </c>
      <c r="AU25" s="163"/>
      <c r="AV25" s="164">
        <v>147.4669020905788</v>
      </c>
      <c r="AW25" s="165"/>
      <c r="AX25" s="166"/>
      <c r="BA25" s="125"/>
      <c r="BB25" s="151"/>
      <c r="BC25" s="157"/>
      <c r="BD25" s="151"/>
      <c r="BE25" s="146"/>
      <c r="BI25" s="125"/>
      <c r="BJ25" s="84"/>
    </row>
    <row r="26" spans="1:62" x14ac:dyDescent="0.25">
      <c r="A26" s="146"/>
      <c r="B26" s="16" t="s">
        <v>34</v>
      </c>
      <c r="C26" s="17"/>
      <c r="D26" s="147">
        <v>277.36700000000002</v>
      </c>
      <c r="E26" s="147">
        <f t="shared" si="7"/>
        <v>255.54299999999995</v>
      </c>
      <c r="F26" s="147">
        <v>447.05700000000002</v>
      </c>
      <c r="G26" s="148">
        <v>2.5</v>
      </c>
      <c r="H26" s="149">
        <v>85</v>
      </c>
      <c r="I26" s="150">
        <f t="shared" si="8"/>
        <v>811.92399999999998</v>
      </c>
      <c r="J26" s="151">
        <v>1133.1107300000001</v>
      </c>
      <c r="K26" s="152">
        <f t="shared" ref="K26:K34" si="11">I26-J26</f>
        <v>-321.18673000000013</v>
      </c>
      <c r="L26" s="153"/>
      <c r="M26" s="171">
        <v>111.68148430943501</v>
      </c>
      <c r="N26" s="154"/>
      <c r="O26" s="155"/>
      <c r="P26" s="156"/>
      <c r="Q26" s="150">
        <f t="shared" ref="Q26:Q34" si="12">SUM(M26:P26)</f>
        <v>111.68148430943501</v>
      </c>
      <c r="R26" s="157">
        <f t="shared" ref="R26:R34" si="13">J26</f>
        <v>1133.1107300000001</v>
      </c>
      <c r="S26" s="157">
        <f t="shared" si="3"/>
        <v>981.14990427354087</v>
      </c>
      <c r="T26" s="152">
        <f t="shared" ref="T26:T34" si="14">I26+Q26-R26</f>
        <v>-209.50524569056506</v>
      </c>
      <c r="U26" s="134"/>
      <c r="W26" s="158" t="str">
        <f t="shared" ref="W26:W34" si="15">B26</f>
        <v>2042-43</v>
      </c>
      <c r="X26" s="189">
        <f t="shared" si="6"/>
        <v>117.733</v>
      </c>
      <c r="Y26" s="160"/>
      <c r="Z26" s="160"/>
      <c r="AA26" s="197">
        <f>'RNG by Scenario'!R33</f>
        <v>8.2191780821917817</v>
      </c>
      <c r="AB26" s="197">
        <f>'RNG by Scenario'!S33</f>
        <v>2.7397260273972601</v>
      </c>
      <c r="AC26" s="197"/>
      <c r="AD26" s="197">
        <f>'RNG by Scenario'!U33</f>
        <v>21.917808219178081</v>
      </c>
      <c r="AE26" s="161">
        <f>'RNG by Scenario'!V34</f>
        <v>1.9178082191780821</v>
      </c>
      <c r="AF26" s="160">
        <v>4.74</v>
      </c>
      <c r="AG26" s="160">
        <v>4.74</v>
      </c>
      <c r="AH26" s="160">
        <v>4.74</v>
      </c>
      <c r="AI26" s="158">
        <f t="shared" si="10"/>
        <v>14.22</v>
      </c>
      <c r="AJ26" s="158">
        <v>30</v>
      </c>
      <c r="AK26" s="158">
        <v>15</v>
      </c>
      <c r="AL26" s="158"/>
      <c r="AM26" s="158">
        <v>43.5</v>
      </c>
      <c r="AN26" s="158">
        <v>9.2200000000000006</v>
      </c>
      <c r="AO26" s="158"/>
      <c r="AP26" s="158"/>
      <c r="AQ26" s="158"/>
      <c r="AR26" s="158"/>
      <c r="AS26" s="158">
        <v>75.78</v>
      </c>
      <c r="AT26" s="158">
        <f t="shared" si="9"/>
        <v>128.5</v>
      </c>
      <c r="AU26" s="163"/>
      <c r="AV26" s="164">
        <v>151.96082572645926</v>
      </c>
      <c r="AW26" s="165"/>
      <c r="AX26" s="166"/>
      <c r="BA26" s="125"/>
      <c r="BB26" s="151"/>
      <c r="BC26" s="157"/>
      <c r="BD26" s="151"/>
      <c r="BE26" s="146"/>
      <c r="BI26" s="125"/>
      <c r="BJ26" s="84"/>
    </row>
    <row r="27" spans="1:62" x14ac:dyDescent="0.25">
      <c r="A27" s="146"/>
      <c r="B27" s="16" t="s">
        <v>37</v>
      </c>
      <c r="C27" s="17"/>
      <c r="D27" s="147">
        <v>277.36700000000002</v>
      </c>
      <c r="E27" s="147">
        <f t="shared" si="7"/>
        <v>255.54299999999995</v>
      </c>
      <c r="F27" s="147">
        <v>447.05700000000002</v>
      </c>
      <c r="G27" s="148">
        <v>2.5</v>
      </c>
      <c r="H27" s="149">
        <v>85</v>
      </c>
      <c r="I27" s="150">
        <f t="shared" si="8"/>
        <v>811.92399999999998</v>
      </c>
      <c r="J27" s="151">
        <v>1140.4231</v>
      </c>
      <c r="K27" s="152">
        <f t="shared" si="11"/>
        <v>-328.4991</v>
      </c>
      <c r="L27" s="153"/>
      <c r="M27" s="171">
        <v>116.36065912139</v>
      </c>
      <c r="N27" s="154"/>
      <c r="O27" s="155"/>
      <c r="P27" s="156"/>
      <c r="Q27" s="150">
        <f t="shared" si="12"/>
        <v>116.36065912139</v>
      </c>
      <c r="R27" s="157">
        <f t="shared" si="13"/>
        <v>1140.4231</v>
      </c>
      <c r="S27" s="157">
        <f t="shared" si="3"/>
        <v>984.45924227621742</v>
      </c>
      <c r="T27" s="152">
        <f t="shared" si="14"/>
        <v>-212.13844087861003</v>
      </c>
      <c r="U27" s="134"/>
      <c r="W27" s="158" t="str">
        <f t="shared" si="15"/>
        <v>2043-44</v>
      </c>
      <c r="X27" s="189">
        <f t="shared" si="6"/>
        <v>117.733</v>
      </c>
      <c r="Y27" s="160"/>
      <c r="Z27" s="160"/>
      <c r="AA27" s="197">
        <f>'RNG by Scenario'!R34</f>
        <v>8.2191780821917817</v>
      </c>
      <c r="AB27" s="197">
        <f>'RNG by Scenario'!S34</f>
        <v>2.7397260273972601</v>
      </c>
      <c r="AC27" s="197"/>
      <c r="AD27" s="197">
        <f>'RNG by Scenario'!U34</f>
        <v>21.917808219178081</v>
      </c>
      <c r="AE27" s="161">
        <f>'RNG by Scenario'!V35</f>
        <v>1.9178082191780821</v>
      </c>
      <c r="AF27" s="160">
        <v>4.74</v>
      </c>
      <c r="AG27" s="160">
        <v>4.74</v>
      </c>
      <c r="AH27" s="160">
        <v>4.74</v>
      </c>
      <c r="AI27" s="158">
        <f t="shared" si="10"/>
        <v>14.22</v>
      </c>
      <c r="AJ27" s="158">
        <v>30</v>
      </c>
      <c r="AK27" s="158">
        <v>15</v>
      </c>
      <c r="AL27" s="158"/>
      <c r="AM27" s="158">
        <v>43.5</v>
      </c>
      <c r="AN27" s="158">
        <v>9.2200000000000006</v>
      </c>
      <c r="AO27" s="158"/>
      <c r="AP27" s="158"/>
      <c r="AQ27" s="158"/>
      <c r="AR27" s="158"/>
      <c r="AS27" s="158">
        <v>75.78</v>
      </c>
      <c r="AT27" s="158">
        <f t="shared" si="9"/>
        <v>128.5</v>
      </c>
      <c r="AU27" s="163"/>
      <c r="AV27" s="164">
        <v>155.96385772378258</v>
      </c>
      <c r="AW27" s="165"/>
      <c r="AX27" s="166"/>
      <c r="BA27" s="125"/>
      <c r="BB27" s="151"/>
      <c r="BC27" s="157"/>
      <c r="BD27" s="151"/>
      <c r="BE27" s="146"/>
      <c r="BI27" s="125"/>
      <c r="BJ27" s="84"/>
    </row>
    <row r="28" spans="1:62" x14ac:dyDescent="0.25">
      <c r="A28" s="146"/>
      <c r="B28" s="16" t="s">
        <v>35</v>
      </c>
      <c r="C28" s="17"/>
      <c r="D28" s="147">
        <v>277.36700000000002</v>
      </c>
      <c r="E28" s="147">
        <f t="shared" si="7"/>
        <v>255.54299999999995</v>
      </c>
      <c r="F28" s="147">
        <v>447.05700000000002</v>
      </c>
      <c r="G28" s="148">
        <v>2.5</v>
      </c>
      <c r="H28" s="149">
        <v>85</v>
      </c>
      <c r="I28" s="150">
        <f t="shared" si="8"/>
        <v>811.92399999999998</v>
      </c>
      <c r="J28" s="151">
        <v>1146.87691</v>
      </c>
      <c r="K28" s="152">
        <f t="shared" si="11"/>
        <v>-334.95290999999997</v>
      </c>
      <c r="L28" s="153"/>
      <c r="M28" s="171">
        <v>121.039833933344</v>
      </c>
      <c r="N28" s="154"/>
      <c r="O28" s="155"/>
      <c r="P28" s="156"/>
      <c r="Q28" s="150">
        <f t="shared" si="12"/>
        <v>121.039833933344</v>
      </c>
      <c r="R28" s="157">
        <f t="shared" si="13"/>
        <v>1146.87691</v>
      </c>
      <c r="S28" s="157">
        <f t="shared" si="3"/>
        <v>982.74416425490051</v>
      </c>
      <c r="T28" s="152">
        <f t="shared" si="14"/>
        <v>-213.913076066656</v>
      </c>
      <c r="U28" s="134"/>
      <c r="W28" s="158" t="str">
        <f t="shared" si="15"/>
        <v>2044-45</v>
      </c>
      <c r="X28" s="189">
        <f t="shared" si="6"/>
        <v>117.733</v>
      </c>
      <c r="Y28" s="160"/>
      <c r="Z28" s="160"/>
      <c r="AA28" s="197">
        <f>'RNG by Scenario'!R35</f>
        <v>8.2191780821917817</v>
      </c>
      <c r="AB28" s="197">
        <f>'RNG by Scenario'!S35</f>
        <v>2.7397260273972601</v>
      </c>
      <c r="AC28" s="197"/>
      <c r="AD28" s="197">
        <f>'RNG by Scenario'!U35</f>
        <v>21.917808219178081</v>
      </c>
      <c r="AE28" s="161">
        <f>'RNG by Scenario'!V36</f>
        <v>1.9178082191780821</v>
      </c>
      <c r="AF28" s="160">
        <v>4.74</v>
      </c>
      <c r="AG28" s="160">
        <v>4.74</v>
      </c>
      <c r="AH28" s="160">
        <v>4.74</v>
      </c>
      <c r="AI28" s="158">
        <f t="shared" si="10"/>
        <v>14.22</v>
      </c>
      <c r="AJ28" s="158">
        <v>30</v>
      </c>
      <c r="AK28" s="158">
        <v>15</v>
      </c>
      <c r="AL28" s="158"/>
      <c r="AM28" s="158">
        <v>43.5</v>
      </c>
      <c r="AN28" s="158">
        <v>9.2200000000000006</v>
      </c>
      <c r="AO28" s="158"/>
      <c r="AP28" s="158"/>
      <c r="AQ28" s="158"/>
      <c r="AR28" s="158"/>
      <c r="AS28" s="158">
        <v>75.78</v>
      </c>
      <c r="AT28" s="158">
        <f t="shared" si="9"/>
        <v>128.5</v>
      </c>
      <c r="AU28" s="163"/>
      <c r="AV28" s="164">
        <v>164.13274574509944</v>
      </c>
      <c r="AW28" s="165"/>
      <c r="AX28" s="166"/>
      <c r="BA28" s="125"/>
      <c r="BB28" s="151"/>
      <c r="BC28" s="157"/>
      <c r="BD28" s="151"/>
      <c r="BE28" s="146"/>
      <c r="BI28" s="125"/>
      <c r="BJ28" s="84"/>
    </row>
    <row r="29" spans="1:62" x14ac:dyDescent="0.25">
      <c r="A29" s="146"/>
      <c r="B29" s="16" t="s">
        <v>36</v>
      </c>
      <c r="C29" s="17"/>
      <c r="D29" s="147">
        <v>277.36700000000002</v>
      </c>
      <c r="E29" s="147">
        <f t="shared" si="7"/>
        <v>255.54299999999995</v>
      </c>
      <c r="F29" s="147">
        <v>447.05700000000002</v>
      </c>
      <c r="G29" s="148">
        <v>2.5</v>
      </c>
      <c r="H29" s="149">
        <v>85</v>
      </c>
      <c r="I29" s="150">
        <f t="shared" si="8"/>
        <v>811.92399999999998</v>
      </c>
      <c r="J29" s="151">
        <v>1155.0855800000002</v>
      </c>
      <c r="K29" s="152">
        <f t="shared" si="11"/>
        <v>-343.16158000000019</v>
      </c>
      <c r="L29" s="153"/>
      <c r="M29" s="171">
        <v>125.719008745298</v>
      </c>
      <c r="N29" s="154"/>
      <c r="O29" s="155"/>
      <c r="P29" s="156"/>
      <c r="Q29" s="150">
        <f t="shared" si="12"/>
        <v>125.719008745298</v>
      </c>
      <c r="R29" s="157">
        <f t="shared" si="13"/>
        <v>1155.0855800000002</v>
      </c>
      <c r="S29" s="157">
        <f t="shared" si="3"/>
        <v>985.0432358376205</v>
      </c>
      <c r="T29" s="152">
        <f t="shared" si="14"/>
        <v>-217.44257125470222</v>
      </c>
      <c r="U29" s="134"/>
      <c r="W29" s="158" t="str">
        <f t="shared" si="15"/>
        <v>2045-46</v>
      </c>
      <c r="X29" s="189">
        <f t="shared" si="6"/>
        <v>117.733</v>
      </c>
      <c r="Y29" s="160"/>
      <c r="Z29" s="160"/>
      <c r="AA29" s="197">
        <f>'RNG by Scenario'!R36</f>
        <v>8.2191780821917817</v>
      </c>
      <c r="AB29" s="197">
        <f>'RNG by Scenario'!S36</f>
        <v>2.7397260273972601</v>
      </c>
      <c r="AC29" s="197"/>
      <c r="AD29" s="197">
        <f>'RNG by Scenario'!U36</f>
        <v>21.917808219178081</v>
      </c>
      <c r="AE29" s="161">
        <f>'RNG by Scenario'!V37</f>
        <v>2.1917808219178081</v>
      </c>
      <c r="AF29" s="160">
        <v>4.74</v>
      </c>
      <c r="AG29" s="160">
        <v>4.74</v>
      </c>
      <c r="AH29" s="160">
        <v>4.74</v>
      </c>
      <c r="AI29" s="158">
        <f t="shared" si="10"/>
        <v>14.22</v>
      </c>
      <c r="AJ29" s="158">
        <v>30</v>
      </c>
      <c r="AK29" s="158">
        <v>15</v>
      </c>
      <c r="AL29" s="158"/>
      <c r="AM29" s="158">
        <v>43.5</v>
      </c>
      <c r="AN29" s="158">
        <v>9.2200000000000006</v>
      </c>
      <c r="AO29" s="158"/>
      <c r="AP29" s="158"/>
      <c r="AQ29" s="158"/>
      <c r="AR29" s="158"/>
      <c r="AS29" s="158">
        <v>75.78</v>
      </c>
      <c r="AT29" s="158">
        <f t="shared" si="9"/>
        <v>128.5</v>
      </c>
      <c r="AU29" s="163"/>
      <c r="AV29" s="164">
        <v>170.04234416237966</v>
      </c>
      <c r="AW29" s="165"/>
      <c r="AX29" s="166"/>
      <c r="BA29" s="125"/>
      <c r="BB29" s="151"/>
      <c r="BC29" s="157"/>
      <c r="BD29" s="151"/>
      <c r="BE29" s="146"/>
      <c r="BI29" s="125"/>
      <c r="BJ29" s="84"/>
    </row>
    <row r="30" spans="1:62" x14ac:dyDescent="0.25">
      <c r="A30" s="146"/>
      <c r="B30" s="16" t="s">
        <v>38</v>
      </c>
      <c r="C30" s="17"/>
      <c r="D30" s="147">
        <v>277.36700000000002</v>
      </c>
      <c r="E30" s="147">
        <f t="shared" si="7"/>
        <v>255.54299999999995</v>
      </c>
      <c r="F30" s="147">
        <v>447.05700000000002</v>
      </c>
      <c r="G30" s="148">
        <v>2.5</v>
      </c>
      <c r="H30" s="149">
        <v>85</v>
      </c>
      <c r="I30" s="150">
        <f t="shared" si="8"/>
        <v>811.92399999999998</v>
      </c>
      <c r="J30" s="151">
        <v>1162.3530800000001</v>
      </c>
      <c r="K30" s="152">
        <f t="shared" si="11"/>
        <v>-350.42908000000011</v>
      </c>
      <c r="L30" s="153"/>
      <c r="M30" s="171">
        <v>130.39818355725299</v>
      </c>
      <c r="N30" s="154"/>
      <c r="O30" s="155"/>
      <c r="P30" s="156"/>
      <c r="Q30" s="150">
        <f t="shared" si="12"/>
        <v>130.39818355725299</v>
      </c>
      <c r="R30" s="157">
        <f t="shared" si="13"/>
        <v>1162.3530800000001</v>
      </c>
      <c r="S30" s="157">
        <f t="shared" si="3"/>
        <v>986.0461665607495</v>
      </c>
      <c r="T30" s="152">
        <f t="shared" si="14"/>
        <v>-220.03089644274712</v>
      </c>
      <c r="U30" s="134"/>
      <c r="W30" s="158" t="str">
        <f t="shared" si="15"/>
        <v>2046-47</v>
      </c>
      <c r="X30" s="189">
        <f t="shared" si="6"/>
        <v>117.733</v>
      </c>
      <c r="Y30" s="160"/>
      <c r="Z30" s="160"/>
      <c r="AA30" s="197">
        <f>'RNG by Scenario'!R37</f>
        <v>8.2191780821917817</v>
      </c>
      <c r="AB30" s="197">
        <f>'RNG by Scenario'!S37</f>
        <v>2.7397260273972601</v>
      </c>
      <c r="AC30" s="197"/>
      <c r="AD30" s="197">
        <f>'RNG by Scenario'!U37</f>
        <v>21.917808219178081</v>
      </c>
      <c r="AE30" s="161">
        <f>'RNG by Scenario'!V38</f>
        <v>2.1917808219178081</v>
      </c>
      <c r="AF30" s="160">
        <v>4.74</v>
      </c>
      <c r="AG30" s="160">
        <v>4.74</v>
      </c>
      <c r="AH30" s="160">
        <v>4.74</v>
      </c>
      <c r="AI30" s="158">
        <f t="shared" si="10"/>
        <v>14.22</v>
      </c>
      <c r="AJ30" s="158">
        <v>30</v>
      </c>
      <c r="AK30" s="158">
        <v>15</v>
      </c>
      <c r="AL30" s="158"/>
      <c r="AM30" s="158">
        <v>43.5</v>
      </c>
      <c r="AN30" s="158">
        <v>9.2200000000000006</v>
      </c>
      <c r="AO30" s="158"/>
      <c r="AP30" s="158"/>
      <c r="AQ30" s="158"/>
      <c r="AR30" s="158"/>
      <c r="AS30" s="158">
        <v>75.78</v>
      </c>
      <c r="AT30" s="158">
        <f t="shared" si="9"/>
        <v>128.5</v>
      </c>
      <c r="AU30" s="163"/>
      <c r="AV30" s="164">
        <v>176.30691343925056</v>
      </c>
      <c r="AW30" s="165"/>
      <c r="AX30" s="166"/>
      <c r="BA30" s="125"/>
      <c r="BB30" s="151"/>
      <c r="BC30" s="157"/>
      <c r="BD30" s="151"/>
      <c r="BE30" s="146"/>
      <c r="BI30" s="125"/>
      <c r="BJ30" s="84"/>
    </row>
    <row r="31" spans="1:62" x14ac:dyDescent="0.25">
      <c r="A31" s="146"/>
      <c r="B31" s="16" t="s">
        <v>39</v>
      </c>
      <c r="C31" s="17"/>
      <c r="D31" s="147">
        <v>277.36700000000002</v>
      </c>
      <c r="E31" s="147">
        <f t="shared" si="7"/>
        <v>255.54299999999995</v>
      </c>
      <c r="F31" s="147">
        <v>447.05700000000002</v>
      </c>
      <c r="G31" s="148">
        <v>2.5</v>
      </c>
      <c r="H31" s="149">
        <v>85</v>
      </c>
      <c r="I31" s="150">
        <f t="shared" si="8"/>
        <v>811.92399999999998</v>
      </c>
      <c r="J31" s="151">
        <v>1169.36942</v>
      </c>
      <c r="K31" s="152">
        <f t="shared" si="11"/>
        <v>-357.44542000000001</v>
      </c>
      <c r="L31" s="153"/>
      <c r="M31" s="171">
        <v>135.07735836920699</v>
      </c>
      <c r="N31" s="154"/>
      <c r="O31" s="155"/>
      <c r="P31" s="156"/>
      <c r="Q31" s="150">
        <f t="shared" si="12"/>
        <v>135.07735836920699</v>
      </c>
      <c r="R31" s="157">
        <f t="shared" si="13"/>
        <v>1169.36942</v>
      </c>
      <c r="S31" s="157">
        <f t="shared" si="3"/>
        <v>988.42269596964161</v>
      </c>
      <c r="T31" s="152">
        <f t="shared" si="14"/>
        <v>-222.36806163079302</v>
      </c>
      <c r="U31" s="134"/>
      <c r="W31" s="158" t="str">
        <f t="shared" si="15"/>
        <v>2047-48</v>
      </c>
      <c r="X31" s="189">
        <f t="shared" si="6"/>
        <v>117.733</v>
      </c>
      <c r="Y31" s="160"/>
      <c r="Z31" s="160"/>
      <c r="AA31" s="197">
        <f>'RNG by Scenario'!R38</f>
        <v>8.2191780821917817</v>
      </c>
      <c r="AB31" s="197">
        <f>'RNG by Scenario'!S38</f>
        <v>2.7397260273972601</v>
      </c>
      <c r="AC31" s="197"/>
      <c r="AD31" s="197">
        <f>'RNG by Scenario'!U38</f>
        <v>21.917808219178081</v>
      </c>
      <c r="AE31" s="161">
        <f>'RNG by Scenario'!V39</f>
        <v>2.1917808219178081</v>
      </c>
      <c r="AF31" s="160">
        <v>4.74</v>
      </c>
      <c r="AG31" s="160">
        <v>4.74</v>
      </c>
      <c r="AH31" s="160">
        <v>4.74</v>
      </c>
      <c r="AI31" s="158">
        <f t="shared" si="10"/>
        <v>14.22</v>
      </c>
      <c r="AJ31" s="158">
        <v>30</v>
      </c>
      <c r="AK31" s="158">
        <v>15</v>
      </c>
      <c r="AL31" s="158"/>
      <c r="AM31" s="158">
        <v>43.5</v>
      </c>
      <c r="AN31" s="158">
        <v>9.2200000000000006</v>
      </c>
      <c r="AO31" s="158"/>
      <c r="AP31" s="158"/>
      <c r="AQ31" s="158"/>
      <c r="AR31" s="158"/>
      <c r="AS31" s="158">
        <v>75.78</v>
      </c>
      <c r="AT31" s="158">
        <f t="shared" si="9"/>
        <v>128.5</v>
      </c>
      <c r="AU31" s="163"/>
      <c r="AV31" s="164">
        <v>180.94672403035835</v>
      </c>
      <c r="AW31" s="165"/>
      <c r="AX31" s="166"/>
      <c r="BA31" s="125"/>
      <c r="BB31" s="151"/>
      <c r="BC31" s="157"/>
      <c r="BD31" s="151"/>
      <c r="BE31" s="146"/>
      <c r="BI31" s="125"/>
      <c r="BJ31" s="84"/>
    </row>
    <row r="32" spans="1:62" x14ac:dyDescent="0.25">
      <c r="A32" s="146"/>
      <c r="B32" s="16" t="s">
        <v>40</v>
      </c>
      <c r="C32" s="17"/>
      <c r="D32" s="147">
        <v>277.36700000000002</v>
      </c>
      <c r="E32" s="147">
        <f t="shared" si="7"/>
        <v>255.54299999999995</v>
      </c>
      <c r="F32" s="147">
        <v>447.05700000000002</v>
      </c>
      <c r="G32" s="148">
        <v>2.5</v>
      </c>
      <c r="H32" s="149">
        <v>85</v>
      </c>
      <c r="I32" s="150">
        <f t="shared" si="8"/>
        <v>811.92399999999998</v>
      </c>
      <c r="J32" s="151">
        <v>1175.3373799999999</v>
      </c>
      <c r="K32" s="152">
        <f t="shared" si="11"/>
        <v>-363.41337999999996</v>
      </c>
      <c r="L32" s="153"/>
      <c r="M32" s="171">
        <v>139.75653318116099</v>
      </c>
      <c r="N32" s="154"/>
      <c r="O32" s="155"/>
      <c r="P32" s="156"/>
      <c r="Q32" s="150">
        <f t="shared" si="12"/>
        <v>139.75653318116099</v>
      </c>
      <c r="R32" s="157">
        <f t="shared" si="13"/>
        <v>1175.3373799999999</v>
      </c>
      <c r="S32" s="157">
        <f t="shared" si="3"/>
        <v>988.3812183707787</v>
      </c>
      <c r="T32" s="152">
        <f t="shared" si="14"/>
        <v>-223.65684681883897</v>
      </c>
      <c r="U32" s="134"/>
      <c r="W32" s="158" t="str">
        <f t="shared" si="15"/>
        <v>2048-49</v>
      </c>
      <c r="X32" s="189">
        <f t="shared" si="6"/>
        <v>117.733</v>
      </c>
      <c r="Y32" s="160"/>
      <c r="Z32" s="160"/>
      <c r="AA32" s="197">
        <f>'RNG by Scenario'!R39</f>
        <v>8.2191780821917817</v>
      </c>
      <c r="AB32" s="197">
        <f>'RNG by Scenario'!S39</f>
        <v>2.7397260273972601</v>
      </c>
      <c r="AC32" s="197"/>
      <c r="AD32" s="197">
        <f>'RNG by Scenario'!U39</f>
        <v>21.917808219178081</v>
      </c>
      <c r="AE32" s="161">
        <f>'RNG by Scenario'!V40</f>
        <v>2.1917808219178081</v>
      </c>
      <c r="AF32" s="160">
        <v>4.74</v>
      </c>
      <c r="AG32" s="160">
        <v>4.74</v>
      </c>
      <c r="AH32" s="160">
        <v>4.74</v>
      </c>
      <c r="AI32" s="158">
        <f t="shared" si="10"/>
        <v>14.22</v>
      </c>
      <c r="AJ32" s="158">
        <v>30</v>
      </c>
      <c r="AK32" s="158">
        <v>15</v>
      </c>
      <c r="AL32" s="158"/>
      <c r="AM32" s="158">
        <v>43.5</v>
      </c>
      <c r="AN32" s="158">
        <v>9.2200000000000006</v>
      </c>
      <c r="AO32" s="158"/>
      <c r="AP32" s="158"/>
      <c r="AQ32" s="158"/>
      <c r="AR32" s="158"/>
      <c r="AS32" s="158">
        <v>75.78</v>
      </c>
      <c r="AT32" s="158">
        <f t="shared" si="9"/>
        <v>128.5</v>
      </c>
      <c r="AU32" s="163"/>
      <c r="AV32" s="164">
        <v>186.95616162922127</v>
      </c>
      <c r="AW32" s="165"/>
      <c r="AX32" s="166"/>
      <c r="BA32" s="125"/>
      <c r="BB32" s="151"/>
      <c r="BC32" s="157"/>
      <c r="BD32" s="151"/>
      <c r="BE32" s="146"/>
      <c r="BI32" s="125"/>
      <c r="BJ32" s="84"/>
    </row>
    <row r="33" spans="1:66" x14ac:dyDescent="0.25">
      <c r="A33" s="146"/>
      <c r="B33" s="16" t="s">
        <v>41</v>
      </c>
      <c r="C33" s="17"/>
      <c r="D33" s="147">
        <v>277.36700000000002</v>
      </c>
      <c r="E33" s="147">
        <f t="shared" si="7"/>
        <v>255.54299999999995</v>
      </c>
      <c r="F33" s="147">
        <v>447.05700000000002</v>
      </c>
      <c r="G33" s="148">
        <v>2.5</v>
      </c>
      <c r="H33" s="149">
        <v>85</v>
      </c>
      <c r="I33" s="150">
        <f t="shared" si="8"/>
        <v>811.92399999999998</v>
      </c>
      <c r="J33" s="151">
        <v>1182.8938000000001</v>
      </c>
      <c r="K33" s="152">
        <f t="shared" si="11"/>
        <v>-370.96980000000008</v>
      </c>
      <c r="L33" s="153"/>
      <c r="M33" s="171">
        <v>144.43570799311601</v>
      </c>
      <c r="N33" s="154"/>
      <c r="O33" s="155"/>
      <c r="P33" s="156"/>
      <c r="Q33" s="150">
        <f t="shared" si="12"/>
        <v>144.43570799311601</v>
      </c>
      <c r="R33" s="157">
        <f t="shared" si="13"/>
        <v>1182.8938000000001</v>
      </c>
      <c r="S33" s="157">
        <f t="shared" si="3"/>
        <v>992.11458349625264</v>
      </c>
      <c r="T33" s="152">
        <f t="shared" si="14"/>
        <v>-226.53409200688407</v>
      </c>
      <c r="U33" s="134"/>
      <c r="W33" s="158" t="str">
        <f t="shared" si="15"/>
        <v>2049-50</v>
      </c>
      <c r="X33" s="189">
        <f t="shared" si="6"/>
        <v>117.733</v>
      </c>
      <c r="Y33" s="160"/>
      <c r="Z33" s="160"/>
      <c r="AA33" s="197">
        <f>'RNG by Scenario'!R40</f>
        <v>8.2191780821917817</v>
      </c>
      <c r="AB33" s="197">
        <f>'RNG by Scenario'!S40</f>
        <v>2.7397260273972601</v>
      </c>
      <c r="AC33" s="197"/>
      <c r="AD33" s="197">
        <f>'RNG by Scenario'!U40</f>
        <v>21.917808219178081</v>
      </c>
      <c r="AE33" s="161">
        <f>'RNG by Scenario'!V41</f>
        <v>2.4657534246575343</v>
      </c>
      <c r="AF33" s="160">
        <v>4.74</v>
      </c>
      <c r="AG33" s="160">
        <v>4.74</v>
      </c>
      <c r="AH33" s="160">
        <v>4.74</v>
      </c>
      <c r="AI33" s="158">
        <f t="shared" si="10"/>
        <v>14.22</v>
      </c>
      <c r="AJ33" s="158">
        <v>30</v>
      </c>
      <c r="AK33" s="158">
        <v>15</v>
      </c>
      <c r="AL33" s="158"/>
      <c r="AM33" s="158">
        <v>43.5</v>
      </c>
      <c r="AN33" s="158">
        <v>9.2200000000000006</v>
      </c>
      <c r="AO33" s="158"/>
      <c r="AP33" s="158"/>
      <c r="AQ33" s="158"/>
      <c r="AR33" s="158"/>
      <c r="AS33" s="158">
        <v>75.78</v>
      </c>
      <c r="AT33" s="158">
        <f t="shared" si="9"/>
        <v>128.5</v>
      </c>
      <c r="AU33" s="163"/>
      <c r="AV33" s="164">
        <v>190.77921650374742</v>
      </c>
      <c r="AW33" s="165"/>
      <c r="AX33" s="166"/>
      <c r="BA33" s="125"/>
      <c r="BB33" s="151"/>
      <c r="BC33" s="157"/>
      <c r="BD33" s="151"/>
      <c r="BE33" s="146"/>
      <c r="BI33" s="125"/>
      <c r="BJ33" s="84"/>
    </row>
    <row r="34" spans="1:66" x14ac:dyDescent="0.25">
      <c r="A34" s="146"/>
      <c r="B34" s="16" t="s">
        <v>42</v>
      </c>
      <c r="C34" s="17"/>
      <c r="D34" s="147">
        <v>277.36700000000002</v>
      </c>
      <c r="E34" s="147">
        <f t="shared" si="7"/>
        <v>255.54299999999995</v>
      </c>
      <c r="F34" s="147">
        <v>447.05700000000002</v>
      </c>
      <c r="G34" s="148">
        <v>2.5</v>
      </c>
      <c r="H34" s="149">
        <v>85</v>
      </c>
      <c r="I34" s="150">
        <f>SUM(D34,F34:H34)</f>
        <v>811.92399999999998</v>
      </c>
      <c r="J34" s="151">
        <v>1189.35995</v>
      </c>
      <c r="K34" s="152">
        <f t="shared" si="11"/>
        <v>-377.43595000000005</v>
      </c>
      <c r="L34" s="153"/>
      <c r="M34" s="171">
        <v>149.11488280507001</v>
      </c>
      <c r="N34" s="154"/>
      <c r="O34" s="155"/>
      <c r="P34" s="156"/>
      <c r="Q34" s="150">
        <f t="shared" si="12"/>
        <v>149.11488280507001</v>
      </c>
      <c r="R34" s="157">
        <f t="shared" si="13"/>
        <v>1189.35995</v>
      </c>
      <c r="S34" s="157">
        <f t="shared" si="3"/>
        <v>994.53136605542625</v>
      </c>
      <c r="T34" s="152">
        <f t="shared" si="14"/>
        <v>-228.32106719493004</v>
      </c>
      <c r="U34" s="134"/>
      <c r="W34" s="158" t="str">
        <f t="shared" si="15"/>
        <v>2050-51</v>
      </c>
      <c r="X34" s="189">
        <f t="shared" si="6"/>
        <v>117.733</v>
      </c>
      <c r="Y34" s="160"/>
      <c r="Z34" s="160"/>
      <c r="AA34" s="197">
        <f>'RNG by Scenario'!R41</f>
        <v>8.2191780821917817</v>
      </c>
      <c r="AB34" s="197">
        <f>'RNG by Scenario'!S41</f>
        <v>2.7397260273972601</v>
      </c>
      <c r="AC34" s="197"/>
      <c r="AD34" s="197">
        <f>'RNG by Scenario'!U41</f>
        <v>21.917808219178081</v>
      </c>
      <c r="AE34" s="161">
        <f>'RNG by Scenario'!V42</f>
        <v>2.4657534246575343</v>
      </c>
      <c r="AF34" s="160">
        <v>4.74</v>
      </c>
      <c r="AG34" s="160">
        <v>4.74</v>
      </c>
      <c r="AH34" s="160">
        <v>4.74</v>
      </c>
      <c r="AI34" s="158">
        <f t="shared" si="10"/>
        <v>14.22</v>
      </c>
      <c r="AJ34" s="158">
        <v>30</v>
      </c>
      <c r="AK34" s="158">
        <v>15</v>
      </c>
      <c r="AL34" s="158"/>
      <c r="AM34" s="158">
        <v>43.5</v>
      </c>
      <c r="AN34" s="158">
        <v>9.2200000000000006</v>
      </c>
      <c r="AO34" s="158"/>
      <c r="AP34" s="158"/>
      <c r="AQ34" s="158"/>
      <c r="AR34" s="158"/>
      <c r="AS34" s="158">
        <v>75.78</v>
      </c>
      <c r="AT34" s="158">
        <f t="shared" si="9"/>
        <v>128.5</v>
      </c>
      <c r="AU34" s="163"/>
      <c r="AV34" s="164">
        <v>194.82858394457378</v>
      </c>
      <c r="AW34" s="165"/>
      <c r="AX34" s="166"/>
      <c r="BA34" s="125"/>
      <c r="BB34" s="151"/>
      <c r="BC34" s="157"/>
      <c r="BD34" s="151"/>
      <c r="BE34" s="146"/>
      <c r="BJ34" s="84"/>
    </row>
    <row r="35" spans="1:66" x14ac:dyDescent="0.25">
      <c r="C35" s="16"/>
      <c r="AX35" s="166"/>
      <c r="BC35" s="165"/>
      <c r="BD35" s="150"/>
      <c r="BF35" s="146"/>
      <c r="BI35" s="129"/>
      <c r="BJ35" s="84"/>
      <c r="BL35" s="172"/>
      <c r="BM35" s="173"/>
      <c r="BN35" s="125"/>
    </row>
    <row r="36" spans="1:66" x14ac:dyDescent="0.25">
      <c r="B36"/>
      <c r="C36" s="110"/>
      <c r="D36" s="110"/>
      <c r="E36" s="174"/>
      <c r="F36" s="110"/>
      <c r="G36" s="18"/>
      <c r="H36" s="18"/>
      <c r="I36" s="150"/>
      <c r="J36" s="110"/>
      <c r="K36" s="110"/>
      <c r="L36" s="110"/>
      <c r="M36" s="150"/>
      <c r="N36" s="110"/>
      <c r="O36" s="110"/>
      <c r="P36" s="110"/>
      <c r="Q36" s="110"/>
      <c r="R36" s="110"/>
      <c r="S36" s="110"/>
      <c r="T36" s="110"/>
      <c r="U36" s="110"/>
      <c r="V36" s="110"/>
      <c r="W36" s="64"/>
      <c r="X36" s="64"/>
      <c r="Y36" s="166"/>
      <c r="Z36" s="166"/>
      <c r="AA36" s="166"/>
      <c r="AB36" s="166"/>
      <c r="AC36" s="166"/>
      <c r="AD36" s="166"/>
      <c r="AE36" s="175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64"/>
      <c r="AV36" s="64"/>
      <c r="AW36" s="64"/>
      <c r="AX36" s="166"/>
      <c r="AY36" s="64"/>
      <c r="AZ36" s="176"/>
      <c r="BA36" s="64"/>
      <c r="BB36" s="166"/>
      <c r="BC36" s="165"/>
      <c r="BD36" s="64"/>
      <c r="BF36" s="177"/>
      <c r="BI36" s="129"/>
      <c r="BJ36" s="84"/>
      <c r="BL36" s="172"/>
    </row>
    <row r="37" spans="1:66" x14ac:dyDescent="0.25">
      <c r="B37"/>
      <c r="C37" s="110"/>
      <c r="D37" s="110"/>
      <c r="E37" s="110"/>
      <c r="F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64"/>
      <c r="X37" s="64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64"/>
      <c r="AV37" s="64"/>
      <c r="AW37" s="64"/>
      <c r="AX37" s="166"/>
      <c r="AY37" s="64"/>
      <c r="AZ37" s="176"/>
      <c r="BA37" s="64"/>
      <c r="BB37" s="166"/>
      <c r="BC37" s="165"/>
      <c r="BD37" s="64"/>
      <c r="BI37" s="129"/>
      <c r="BJ37" s="84"/>
    </row>
    <row r="38" spans="1:66" x14ac:dyDescent="0.25">
      <c r="B38"/>
      <c r="C38" s="110"/>
      <c r="D38" s="110"/>
      <c r="E38" s="110"/>
      <c r="F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64"/>
      <c r="X38" s="64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64"/>
      <c r="AV38" s="64"/>
      <c r="AW38" s="64"/>
      <c r="AX38" s="64"/>
      <c r="AY38" s="64"/>
      <c r="AZ38" s="176"/>
      <c r="BA38" s="64"/>
      <c r="BB38" s="166"/>
      <c r="BC38" s="165"/>
      <c r="BD38" s="165"/>
      <c r="BI38" s="129"/>
      <c r="BJ38" s="84"/>
    </row>
    <row r="39" spans="1:66" x14ac:dyDescent="0.25">
      <c r="B3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64"/>
      <c r="X39" s="64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64"/>
      <c r="AV39" s="64"/>
      <c r="AW39" s="64"/>
      <c r="AX39" s="64"/>
      <c r="AY39" s="64"/>
      <c r="AZ39" s="176"/>
      <c r="BA39" s="64"/>
      <c r="BB39" s="166"/>
      <c r="BC39" s="165"/>
      <c r="BD39" s="165"/>
      <c r="BI39" s="129"/>
      <c r="BJ39" s="84"/>
    </row>
    <row r="40" spans="1:66" x14ac:dyDescent="0.25">
      <c r="B4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64"/>
      <c r="X40" s="64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64"/>
      <c r="AV40" s="64"/>
      <c r="AW40" s="64"/>
      <c r="AX40" s="64"/>
      <c r="AY40" s="64"/>
      <c r="AZ40" s="176"/>
      <c r="BA40" s="64"/>
      <c r="BB40" s="166"/>
      <c r="BC40" s="165"/>
      <c r="BD40" s="165"/>
      <c r="BI40" s="129"/>
      <c r="BJ40" s="84"/>
    </row>
    <row r="41" spans="1:66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64"/>
      <c r="X41" s="64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64"/>
      <c r="AV41" s="64"/>
      <c r="AW41" s="64"/>
      <c r="AX41" s="64"/>
      <c r="AY41" s="64"/>
      <c r="AZ41" s="176"/>
      <c r="BA41" s="64"/>
      <c r="BB41" s="166"/>
      <c r="BC41" s="165"/>
      <c r="BD41" s="165"/>
      <c r="BI41" s="129"/>
      <c r="BJ41" s="84"/>
    </row>
    <row r="42" spans="1:66" x14ac:dyDescent="0.25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64"/>
      <c r="X42" s="64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64"/>
      <c r="AV42" s="64"/>
      <c r="AW42" s="64"/>
      <c r="AX42" s="64"/>
      <c r="AY42" s="64"/>
      <c r="AZ42" s="176"/>
      <c r="BA42" s="64"/>
      <c r="BB42" s="166"/>
      <c r="BC42" s="165"/>
      <c r="BD42" s="165"/>
      <c r="BI42" s="129"/>
      <c r="BJ42" s="84"/>
    </row>
    <row r="43" spans="1:66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64"/>
      <c r="X43" s="64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64"/>
      <c r="AV43" s="64"/>
      <c r="AW43" s="64"/>
      <c r="AX43" s="64"/>
      <c r="AY43" s="64"/>
      <c r="AZ43" s="176"/>
      <c r="BA43" s="64"/>
      <c r="BB43" s="166"/>
      <c r="BC43" s="165"/>
      <c r="BD43" s="165"/>
      <c r="BI43" s="129"/>
      <c r="BJ43" s="84"/>
    </row>
    <row r="44" spans="1:66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64"/>
      <c r="X44" s="64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64"/>
      <c r="AV44" s="64"/>
      <c r="AW44" s="64"/>
      <c r="AX44" s="64"/>
      <c r="AY44" s="64"/>
      <c r="AZ44" s="176"/>
      <c r="BA44" s="64"/>
      <c r="BB44" s="166"/>
      <c r="BC44" s="165"/>
      <c r="BD44" s="165"/>
      <c r="BI44" s="129"/>
      <c r="BJ44" s="84"/>
    </row>
    <row r="45" spans="1:66" x14ac:dyDescent="0.25">
      <c r="C45" s="110"/>
      <c r="D45" s="110"/>
      <c r="E45" s="110"/>
      <c r="F45" s="110"/>
      <c r="G45" s="110"/>
      <c r="H45" s="110"/>
      <c r="I45" s="110"/>
      <c r="K45" s="178"/>
      <c r="L45" s="110"/>
      <c r="M45" s="178"/>
      <c r="N45" s="110"/>
      <c r="O45" s="110"/>
      <c r="P45" s="110"/>
      <c r="Q45" s="110"/>
      <c r="R45" s="110"/>
      <c r="S45" s="110"/>
      <c r="T45" s="110"/>
      <c r="U45" s="110"/>
      <c r="V45" s="110"/>
      <c r="W45" s="64"/>
      <c r="X45" s="64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64"/>
      <c r="AV45" s="64"/>
      <c r="AW45" s="64"/>
      <c r="AX45" s="64"/>
      <c r="AY45" s="64"/>
      <c r="AZ45" s="176"/>
      <c r="BA45" s="64"/>
      <c r="BB45" s="166"/>
      <c r="BC45" s="165"/>
      <c r="BD45" s="165"/>
      <c r="BI45" s="129"/>
      <c r="BJ45" s="84"/>
    </row>
    <row r="46" spans="1:66" x14ac:dyDescent="0.25">
      <c r="C46" s="110"/>
      <c r="D46" s="110"/>
      <c r="E46" s="110"/>
      <c r="F46" s="110"/>
      <c r="G46" s="110"/>
      <c r="H46" s="110"/>
      <c r="I46" s="110"/>
      <c r="K46" s="178"/>
      <c r="L46" s="110"/>
      <c r="M46" s="178"/>
      <c r="N46" s="110"/>
      <c r="O46" s="110"/>
      <c r="P46" s="110"/>
      <c r="Q46" s="110"/>
      <c r="R46" s="110"/>
      <c r="S46" s="110"/>
      <c r="T46" s="110"/>
      <c r="U46" s="110"/>
      <c r="V46" s="110"/>
      <c r="W46" s="64"/>
      <c r="X46" s="64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64"/>
      <c r="AV46" s="64"/>
      <c r="AW46" s="64"/>
      <c r="AX46" s="64"/>
      <c r="AY46" s="64"/>
      <c r="AZ46" s="176"/>
      <c r="BA46" s="64"/>
      <c r="BB46" s="166"/>
      <c r="BC46" s="165"/>
      <c r="BD46" s="165"/>
      <c r="BI46" s="129"/>
      <c r="BJ46" s="84"/>
    </row>
    <row r="47" spans="1:66" x14ac:dyDescent="0.25">
      <c r="I47" s="110"/>
      <c r="J47" s="178"/>
      <c r="K47" s="179"/>
      <c r="M47" s="179"/>
      <c r="W47" s="64"/>
      <c r="X47" s="64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64"/>
      <c r="AV47" s="64"/>
      <c r="AW47" s="64"/>
      <c r="AX47" s="64"/>
      <c r="AY47" s="64"/>
      <c r="AZ47" s="176"/>
      <c r="BA47" s="64"/>
      <c r="BB47" s="64"/>
      <c r="BC47" s="165"/>
      <c r="BD47" s="165"/>
      <c r="BI47" s="129"/>
      <c r="BJ47" s="84"/>
    </row>
    <row r="48" spans="1:66" x14ac:dyDescent="0.25">
      <c r="I48" s="110"/>
      <c r="J48" s="178"/>
      <c r="K48" s="179"/>
      <c r="M48" s="179"/>
      <c r="W48" s="64"/>
      <c r="X48" s="64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64"/>
      <c r="AV48" s="64"/>
      <c r="AW48" s="64"/>
      <c r="AX48" s="64"/>
      <c r="AY48" s="64"/>
      <c r="AZ48" s="176"/>
      <c r="BA48" s="64"/>
      <c r="BB48" s="64"/>
      <c r="BC48" s="165"/>
      <c r="BD48" s="165"/>
      <c r="BI48" s="129"/>
      <c r="BJ48" s="84"/>
    </row>
    <row r="49" spans="10:62" x14ac:dyDescent="0.25">
      <c r="J49" s="179"/>
      <c r="K49" s="179"/>
      <c r="M49" s="179"/>
      <c r="W49" s="64"/>
      <c r="X49" s="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64"/>
      <c r="AV49" s="64"/>
      <c r="AW49" s="64"/>
      <c r="AX49" s="64"/>
      <c r="AY49" s="64"/>
      <c r="AZ49" s="176"/>
      <c r="BA49" s="64"/>
      <c r="BB49" s="64"/>
      <c r="BC49" s="165"/>
      <c r="BD49" s="165"/>
      <c r="BI49" s="129"/>
      <c r="BJ49" s="84"/>
    </row>
    <row r="50" spans="10:62" x14ac:dyDescent="0.25">
      <c r="J50" s="179"/>
      <c r="K50" s="179"/>
      <c r="M50" s="179"/>
      <c r="W50" s="64"/>
      <c r="X50" s="64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64"/>
      <c r="AV50" s="64"/>
      <c r="AW50" s="64"/>
      <c r="AX50" s="64"/>
      <c r="AY50" s="64"/>
      <c r="AZ50" s="176"/>
      <c r="BA50" s="64"/>
      <c r="BB50" s="64"/>
      <c r="BC50" s="165"/>
      <c r="BD50" s="165"/>
      <c r="BI50" s="129"/>
      <c r="BJ50" s="84"/>
    </row>
    <row r="51" spans="10:62" x14ac:dyDescent="0.25">
      <c r="J51" s="179"/>
      <c r="K51" s="179"/>
      <c r="M51" s="179"/>
      <c r="W51" s="64"/>
      <c r="X51" s="64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64"/>
      <c r="AV51" s="64"/>
      <c r="AW51" s="64"/>
      <c r="AX51" s="64"/>
      <c r="AY51" s="64"/>
      <c r="AZ51" s="176"/>
      <c r="BA51" s="64"/>
      <c r="BB51" s="64"/>
      <c r="BC51" s="165"/>
      <c r="BD51" s="165"/>
      <c r="BI51" s="129"/>
      <c r="BJ51" s="84"/>
    </row>
    <row r="52" spans="10:62" x14ac:dyDescent="0.25">
      <c r="J52" s="179"/>
      <c r="K52" s="179"/>
      <c r="L52" s="180"/>
      <c r="M52" s="179"/>
      <c r="W52" s="64"/>
      <c r="X52" s="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64"/>
      <c r="AV52" s="64"/>
      <c r="AW52" s="64"/>
      <c r="AX52" s="64"/>
      <c r="AY52" s="64"/>
      <c r="AZ52" s="176"/>
      <c r="BA52" s="64"/>
      <c r="BB52" s="64"/>
      <c r="BC52" s="165"/>
      <c r="BD52" s="165"/>
      <c r="BI52" s="129"/>
      <c r="BJ52" s="84"/>
    </row>
    <row r="53" spans="10:62" x14ac:dyDescent="0.25">
      <c r="J53" s="179"/>
      <c r="K53" s="179"/>
      <c r="L53" s="180"/>
      <c r="M53" s="179"/>
      <c r="W53" s="64"/>
      <c r="X53" s="64"/>
      <c r="Y53" s="165"/>
      <c r="Z53" s="165"/>
      <c r="AA53" s="165"/>
      <c r="AB53" s="165"/>
      <c r="AC53" s="165"/>
      <c r="AD53" s="165"/>
      <c r="AE53" s="165"/>
      <c r="AF53" s="92"/>
      <c r="AG53" s="92"/>
      <c r="AH53" s="92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64"/>
      <c r="AV53" s="64"/>
      <c r="AW53" s="64"/>
      <c r="AX53" s="64"/>
      <c r="AY53" s="64"/>
      <c r="AZ53" s="176"/>
      <c r="BA53" s="64"/>
      <c r="BB53" s="64"/>
      <c r="BC53" s="165"/>
      <c r="BD53" s="165"/>
      <c r="BI53" s="129"/>
      <c r="BJ53" s="84"/>
    </row>
    <row r="54" spans="10:62" x14ac:dyDescent="0.25">
      <c r="J54" s="179"/>
      <c r="K54" s="179"/>
      <c r="L54" s="180"/>
      <c r="M54" s="179"/>
      <c r="W54" s="64"/>
      <c r="X54" s="64"/>
      <c r="Y54" s="165"/>
      <c r="Z54" s="165"/>
      <c r="AA54" s="165"/>
      <c r="AB54" s="165"/>
      <c r="AC54" s="165"/>
      <c r="AD54" s="165"/>
      <c r="AE54" s="165"/>
      <c r="AF54" s="92"/>
      <c r="AG54" s="92"/>
      <c r="AH54" s="92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64"/>
      <c r="AV54" s="64"/>
      <c r="AW54" s="64"/>
      <c r="AX54" s="64"/>
      <c r="AY54" s="64"/>
      <c r="AZ54" s="176"/>
      <c r="BA54" s="64"/>
      <c r="BB54" s="64"/>
      <c r="BC54" s="165"/>
      <c r="BD54" s="165"/>
      <c r="BI54" s="129"/>
      <c r="BJ54" s="84"/>
    </row>
    <row r="55" spans="10:62" x14ac:dyDescent="0.25">
      <c r="J55" s="179"/>
      <c r="K55" s="179"/>
      <c r="L55" s="180"/>
      <c r="M55" s="179"/>
      <c r="W55" s="64"/>
      <c r="X55" s="64"/>
      <c r="Y55" s="165"/>
      <c r="Z55" s="165"/>
      <c r="AA55" s="165"/>
      <c r="AB55" s="165"/>
      <c r="AC55" s="165"/>
      <c r="AD55" s="165"/>
      <c r="AE55" s="175"/>
      <c r="AF55" s="92"/>
      <c r="AG55" s="92"/>
      <c r="AH55" s="92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64"/>
      <c r="AV55" s="64"/>
      <c r="AW55" s="64"/>
      <c r="AX55" s="64"/>
      <c r="AY55" s="64"/>
      <c r="AZ55" s="176"/>
      <c r="BA55" s="64"/>
      <c r="BB55" s="64"/>
      <c r="BC55" s="165"/>
      <c r="BD55" s="165"/>
      <c r="BI55" s="129"/>
      <c r="BJ55" s="84"/>
    </row>
    <row r="56" spans="10:62" x14ac:dyDescent="0.25">
      <c r="J56" s="179"/>
      <c r="K56" s="179"/>
      <c r="L56" s="180"/>
      <c r="M56" s="179"/>
      <c r="W56" s="64"/>
      <c r="X56" s="64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64"/>
      <c r="AV56" s="64"/>
      <c r="AW56" s="64"/>
      <c r="AX56" s="64"/>
      <c r="AY56" s="64"/>
      <c r="AZ56" s="176"/>
      <c r="BA56" s="64"/>
      <c r="BB56" s="64"/>
      <c r="BC56" s="165"/>
      <c r="BD56" s="165"/>
      <c r="BI56" s="129"/>
      <c r="BJ56" s="84"/>
    </row>
    <row r="57" spans="10:62" x14ac:dyDescent="0.25">
      <c r="J57" s="179"/>
      <c r="K57" s="179"/>
      <c r="M57" s="179"/>
      <c r="W57" s="64"/>
      <c r="X57" s="64"/>
      <c r="Y57" s="165"/>
      <c r="Z57" s="165"/>
      <c r="AA57" s="165"/>
      <c r="AB57" s="165"/>
      <c r="AC57" s="165"/>
      <c r="AD57" s="165"/>
      <c r="AE57" s="165"/>
      <c r="AF57" s="181"/>
      <c r="AG57" s="181"/>
      <c r="AH57" s="181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64"/>
      <c r="AV57" s="64"/>
      <c r="AW57" s="64"/>
      <c r="AX57" s="64"/>
      <c r="AY57" s="64"/>
      <c r="AZ57" s="176"/>
      <c r="BA57" s="64"/>
      <c r="BB57" s="64"/>
      <c r="BC57" s="165"/>
      <c r="BD57" s="165"/>
      <c r="BI57" s="129"/>
      <c r="BJ57" s="84"/>
    </row>
    <row r="58" spans="10:62" x14ac:dyDescent="0.25">
      <c r="J58" s="179"/>
      <c r="K58" s="179"/>
      <c r="M58" s="179"/>
      <c r="W58" s="64"/>
      <c r="X58" s="64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64"/>
      <c r="AV58" s="64"/>
      <c r="AW58" s="64"/>
      <c r="AX58" s="64"/>
      <c r="AY58" s="64"/>
      <c r="AZ58" s="176"/>
      <c r="BA58" s="64"/>
      <c r="BB58" s="64"/>
      <c r="BC58" s="165"/>
      <c r="BD58" s="165"/>
      <c r="BI58" s="129"/>
      <c r="BJ58" s="84"/>
    </row>
    <row r="59" spans="10:62" x14ac:dyDescent="0.25">
      <c r="J59" s="179"/>
      <c r="K59" s="179"/>
      <c r="M59" s="179"/>
      <c r="W59" s="64"/>
      <c r="X59" s="64"/>
      <c r="Y59" s="64"/>
      <c r="Z59" s="64"/>
      <c r="AA59" s="64"/>
      <c r="AB59" s="64"/>
      <c r="AC59" s="64"/>
      <c r="AD59" s="64"/>
      <c r="AE59" s="64"/>
      <c r="AF59" s="175"/>
      <c r="AG59" s="175"/>
      <c r="AH59" s="175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176"/>
      <c r="BA59" s="64"/>
      <c r="BB59" s="64"/>
      <c r="BC59" s="165"/>
      <c r="BD59" s="165"/>
      <c r="BE59" s="165"/>
    </row>
    <row r="60" spans="10:62" x14ac:dyDescent="0.25">
      <c r="J60" s="179"/>
      <c r="K60" s="179"/>
      <c r="M60" s="179"/>
      <c r="W60" s="63"/>
      <c r="X60" s="64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176"/>
      <c r="BA60" s="63"/>
      <c r="BB60" s="63"/>
      <c r="BC60" s="64"/>
      <c r="BD60" s="64"/>
      <c r="BE60" s="63"/>
      <c r="BF60" s="165"/>
    </row>
    <row r="61" spans="10:62" x14ac:dyDescent="0.25">
      <c r="J61" s="179"/>
      <c r="K61" s="179"/>
      <c r="M61" s="179"/>
      <c r="W61" s="63"/>
      <c r="X61" s="64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176"/>
      <c r="BA61" s="63"/>
      <c r="BB61" s="63"/>
      <c r="BC61" s="64"/>
      <c r="BD61" s="64"/>
      <c r="BE61" s="63"/>
      <c r="BF61" s="63"/>
    </row>
    <row r="62" spans="10:62" x14ac:dyDescent="0.25">
      <c r="J62" s="179"/>
      <c r="K62" s="179"/>
      <c r="M62" s="179"/>
      <c r="W62" s="63"/>
      <c r="X62" s="64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176"/>
      <c r="BA62" s="63"/>
      <c r="BB62" s="63"/>
      <c r="BC62" s="64"/>
      <c r="BD62" s="64"/>
      <c r="BE62" s="63"/>
      <c r="BF62" s="63"/>
    </row>
    <row r="63" spans="10:62" x14ac:dyDescent="0.25">
      <c r="J63" s="179"/>
      <c r="K63" s="179"/>
      <c r="M63" s="179"/>
      <c r="W63" s="182"/>
      <c r="X63" s="182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4"/>
      <c r="BA63" s="183"/>
      <c r="BB63" s="183"/>
      <c r="BC63" s="64"/>
      <c r="BD63" s="64"/>
      <c r="BE63" s="63"/>
      <c r="BF63" s="63"/>
    </row>
    <row r="64" spans="10:62" x14ac:dyDescent="0.25">
      <c r="J64" s="179"/>
      <c r="K64" s="179"/>
      <c r="M64" s="179"/>
      <c r="W64" s="64"/>
      <c r="X64" s="6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6"/>
      <c r="BA64" s="185"/>
      <c r="BB64" s="185"/>
      <c r="BC64" s="185"/>
      <c r="BD64" s="185"/>
      <c r="BE64" s="185"/>
      <c r="BF64" s="63"/>
    </row>
    <row r="65" spans="10:58" x14ac:dyDescent="0.25">
      <c r="J65" s="179"/>
      <c r="K65" s="179"/>
      <c r="M65" s="179"/>
      <c r="W65" s="64"/>
      <c r="X65" s="6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6"/>
      <c r="BA65" s="185"/>
      <c r="BB65" s="185"/>
      <c r="BC65" s="185"/>
      <c r="BD65" s="185"/>
      <c r="BE65" s="185"/>
      <c r="BF65" s="185"/>
    </row>
    <row r="66" spans="10:58" x14ac:dyDescent="0.25">
      <c r="J66" s="179"/>
      <c r="K66" s="179"/>
      <c r="W66" s="64"/>
      <c r="X66" s="6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6"/>
      <c r="BA66" s="185"/>
      <c r="BB66" s="185"/>
      <c r="BC66" s="185"/>
      <c r="BD66" s="185"/>
      <c r="BE66" s="185"/>
      <c r="BF66" s="185"/>
    </row>
    <row r="67" spans="10:58" x14ac:dyDescent="0.25">
      <c r="W67" s="64"/>
      <c r="X67" s="6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6"/>
      <c r="BA67" s="185"/>
      <c r="BB67" s="185"/>
      <c r="BC67" s="185"/>
      <c r="BD67" s="185"/>
      <c r="BE67" s="185"/>
      <c r="BF67" s="185"/>
    </row>
    <row r="68" spans="10:58" x14ac:dyDescent="0.25">
      <c r="W68" s="64"/>
      <c r="X68" s="6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6"/>
      <c r="BA68" s="185"/>
      <c r="BB68" s="185"/>
      <c r="BC68" s="185"/>
      <c r="BD68" s="185"/>
      <c r="BE68" s="185"/>
      <c r="BF68" s="185"/>
    </row>
    <row r="69" spans="10:58" x14ac:dyDescent="0.25">
      <c r="W69" s="64"/>
      <c r="X69" s="64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6"/>
      <c r="BA69" s="185"/>
      <c r="BB69" s="185"/>
      <c r="BC69" s="185"/>
      <c r="BD69" s="185"/>
      <c r="BE69" s="185"/>
      <c r="BF69" s="185"/>
    </row>
    <row r="70" spans="10:58" x14ac:dyDescent="0.25">
      <c r="W70" s="64"/>
      <c r="X70" s="64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6"/>
      <c r="BA70" s="185"/>
      <c r="BB70" s="185"/>
      <c r="BC70" s="185"/>
      <c r="BD70" s="185"/>
      <c r="BE70" s="185"/>
      <c r="BF70" s="185"/>
    </row>
    <row r="71" spans="10:58" x14ac:dyDescent="0.25">
      <c r="W71" s="64"/>
      <c r="X71" s="64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6"/>
      <c r="BA71" s="185"/>
      <c r="BB71" s="185"/>
      <c r="BC71" s="185"/>
      <c r="BD71" s="185"/>
      <c r="BE71" s="185"/>
      <c r="BF71" s="185"/>
    </row>
    <row r="72" spans="10:58" x14ac:dyDescent="0.25">
      <c r="W72" s="64"/>
      <c r="X72" s="64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6"/>
      <c r="BA72" s="185"/>
      <c r="BB72" s="185"/>
      <c r="BC72" s="185"/>
      <c r="BD72" s="185"/>
      <c r="BE72" s="185"/>
      <c r="BF72" s="185"/>
    </row>
    <row r="73" spans="10:58" x14ac:dyDescent="0.25">
      <c r="W73" s="64"/>
      <c r="X73" s="6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6"/>
      <c r="BA73" s="185"/>
      <c r="BB73" s="185"/>
      <c r="BC73" s="185"/>
      <c r="BD73" s="185"/>
      <c r="BE73" s="185"/>
      <c r="BF73" s="185"/>
    </row>
    <row r="74" spans="10:58" x14ac:dyDescent="0.25">
      <c r="W74" s="64"/>
      <c r="X74" s="64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6"/>
      <c r="BA74" s="185"/>
      <c r="BB74" s="185"/>
      <c r="BC74" s="185"/>
      <c r="BD74" s="185"/>
      <c r="BE74" s="185"/>
      <c r="BF74" s="185"/>
    </row>
    <row r="75" spans="10:58" x14ac:dyDescent="0.25">
      <c r="W75" s="64"/>
      <c r="X75" s="64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6"/>
      <c r="BA75" s="185"/>
      <c r="BB75" s="185"/>
      <c r="BC75" s="185"/>
      <c r="BD75" s="185"/>
      <c r="BE75" s="185"/>
      <c r="BF75" s="185"/>
    </row>
    <row r="76" spans="10:58" x14ac:dyDescent="0.25">
      <c r="W76" s="64"/>
      <c r="X76" s="64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6"/>
      <c r="BA76" s="185"/>
      <c r="BB76" s="185"/>
      <c r="BC76" s="185"/>
      <c r="BD76" s="185"/>
      <c r="BE76" s="185"/>
      <c r="BF76" s="185"/>
    </row>
    <row r="77" spans="10:58" x14ac:dyDescent="0.25">
      <c r="W77" s="64"/>
      <c r="X77" s="64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6"/>
      <c r="BA77" s="185"/>
      <c r="BB77" s="185"/>
      <c r="BC77" s="185"/>
      <c r="BD77" s="185"/>
      <c r="BE77" s="185"/>
      <c r="BF77" s="185"/>
    </row>
    <row r="78" spans="10:58" x14ac:dyDescent="0.25">
      <c r="W78" s="64"/>
      <c r="X78" s="64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6"/>
      <c r="BA78" s="185"/>
      <c r="BB78" s="185"/>
      <c r="BC78" s="185"/>
      <c r="BD78" s="185"/>
      <c r="BE78" s="185"/>
      <c r="BF78" s="185"/>
    </row>
    <row r="79" spans="10:58" x14ac:dyDescent="0.25">
      <c r="W79" s="64"/>
      <c r="X79" s="64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6"/>
      <c r="BA79" s="185"/>
      <c r="BB79" s="185"/>
      <c r="BC79" s="185"/>
      <c r="BD79" s="185"/>
      <c r="BE79" s="185"/>
      <c r="BF79" s="185"/>
    </row>
    <row r="80" spans="10:58" x14ac:dyDescent="0.25">
      <c r="W80" s="64"/>
      <c r="X80" s="64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6"/>
      <c r="BA80" s="185"/>
      <c r="BB80" s="185"/>
      <c r="BC80" s="185"/>
      <c r="BD80" s="185"/>
      <c r="BE80" s="185"/>
      <c r="BF80" s="185"/>
    </row>
    <row r="81" spans="23:58" x14ac:dyDescent="0.25">
      <c r="W81" s="64"/>
      <c r="X81" s="64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6"/>
      <c r="BA81" s="185"/>
      <c r="BB81" s="185"/>
      <c r="BC81" s="185"/>
      <c r="BD81" s="185"/>
      <c r="BE81" s="185"/>
      <c r="BF81" s="185"/>
    </row>
    <row r="82" spans="23:58" x14ac:dyDescent="0.25">
      <c r="W82" s="64"/>
      <c r="X82" s="64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6"/>
      <c r="BA82" s="185"/>
      <c r="BB82" s="185"/>
      <c r="BC82" s="185"/>
      <c r="BD82" s="185"/>
      <c r="BE82" s="185"/>
      <c r="BF82" s="185"/>
    </row>
    <row r="83" spans="23:58" x14ac:dyDescent="0.25">
      <c r="W83" s="64"/>
      <c r="X83" s="64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6"/>
      <c r="BA83" s="185"/>
      <c r="BB83" s="185"/>
      <c r="BC83" s="185"/>
      <c r="BD83" s="185"/>
      <c r="BE83" s="185"/>
      <c r="BF83" s="185"/>
    </row>
    <row r="84" spans="23:58" x14ac:dyDescent="0.25">
      <c r="W84" s="64"/>
      <c r="X84" s="64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6"/>
      <c r="BA84" s="185"/>
      <c r="BB84" s="185"/>
      <c r="BC84" s="185"/>
      <c r="BD84" s="185"/>
      <c r="BE84" s="185"/>
      <c r="BF84" s="185"/>
    </row>
    <row r="85" spans="23:58" x14ac:dyDescent="0.25">
      <c r="W85" s="64"/>
      <c r="X85" s="64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6"/>
      <c r="BA85" s="185"/>
      <c r="BB85" s="185"/>
      <c r="BC85" s="185"/>
      <c r="BD85" s="185"/>
      <c r="BE85" s="185"/>
      <c r="BF85" s="185"/>
    </row>
    <row r="86" spans="23:58" x14ac:dyDescent="0.25">
      <c r="W86" s="63"/>
      <c r="X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176"/>
      <c r="BA86" s="63"/>
      <c r="BB86" s="63"/>
      <c r="BC86" s="64"/>
      <c r="BD86" s="64"/>
      <c r="BE86" s="63"/>
      <c r="BF86" s="185"/>
    </row>
    <row r="87" spans="23:58" x14ac:dyDescent="0.25">
      <c r="W87" s="63"/>
      <c r="X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176"/>
      <c r="BA87" s="63"/>
      <c r="BB87" s="63"/>
      <c r="BC87" s="64"/>
      <c r="BD87" s="64"/>
      <c r="BE87" s="63"/>
      <c r="BF87" s="63"/>
    </row>
    <row r="88" spans="23:58" x14ac:dyDescent="0.25">
      <c r="W88" s="63"/>
      <c r="X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176"/>
      <c r="BA88" s="63"/>
      <c r="BB88" s="63"/>
      <c r="BC88" s="64"/>
      <c r="BD88" s="64"/>
      <c r="BE88" s="63"/>
      <c r="BF88" s="63"/>
    </row>
    <row r="89" spans="23:58" x14ac:dyDescent="0.25">
      <c r="W89" s="63"/>
      <c r="X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176"/>
      <c r="BA89" s="63"/>
      <c r="BB89" s="63"/>
      <c r="BC89" s="64"/>
      <c r="BD89" s="64"/>
      <c r="BE89" s="63"/>
      <c r="BF89" s="63"/>
    </row>
    <row r="90" spans="23:58" x14ac:dyDescent="0.25">
      <c r="W90" s="63"/>
      <c r="X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176"/>
      <c r="BA90" s="63"/>
      <c r="BB90" s="63"/>
      <c r="BC90" s="64"/>
      <c r="BD90" s="64"/>
      <c r="BE90" s="63"/>
      <c r="BF90" s="63"/>
    </row>
    <row r="91" spans="23:58" x14ac:dyDescent="0.25">
      <c r="W91" s="63"/>
      <c r="X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176"/>
      <c r="BA91" s="63"/>
      <c r="BB91" s="63"/>
      <c r="BC91" s="64"/>
      <c r="BD91" s="64"/>
      <c r="BE91" s="63"/>
      <c r="BF91" s="63"/>
    </row>
    <row r="92" spans="23:58" x14ac:dyDescent="0.25">
      <c r="W92" s="63"/>
      <c r="X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176"/>
      <c r="BA92" s="63"/>
      <c r="BB92" s="63"/>
      <c r="BC92" s="64"/>
      <c r="BD92" s="64"/>
      <c r="BE92" s="63"/>
      <c r="BF92" s="63"/>
    </row>
    <row r="93" spans="23:58" x14ac:dyDescent="0.25">
      <c r="W93" s="63"/>
      <c r="X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176"/>
      <c r="BA93" s="63"/>
      <c r="BB93" s="63"/>
      <c r="BC93" s="64"/>
      <c r="BD93" s="64"/>
      <c r="BE93" s="63"/>
      <c r="BF93" s="63"/>
    </row>
    <row r="94" spans="23:58" x14ac:dyDescent="0.25">
      <c r="W94" s="63"/>
      <c r="X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176"/>
      <c r="BA94" s="63"/>
      <c r="BB94" s="63"/>
      <c r="BC94" s="64"/>
      <c r="BD94" s="64"/>
      <c r="BE94" s="63"/>
      <c r="BF94" s="63"/>
    </row>
    <row r="95" spans="23:58" x14ac:dyDescent="0.25">
      <c r="W95" s="63"/>
      <c r="X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176"/>
      <c r="BA95" s="63"/>
      <c r="BB95" s="63"/>
      <c r="BC95" s="64"/>
      <c r="BD95" s="64"/>
      <c r="BE95" s="63"/>
      <c r="BF95" s="63"/>
    </row>
    <row r="96" spans="23:58" x14ac:dyDescent="0.25">
      <c r="W96" s="63"/>
      <c r="X96" s="64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176"/>
      <c r="BA96" s="63"/>
      <c r="BB96" s="63"/>
      <c r="BC96" s="64"/>
      <c r="BD96" s="64"/>
      <c r="BE96" s="63"/>
      <c r="BF96" s="63"/>
    </row>
    <row r="97" spans="23:58" x14ac:dyDescent="0.25">
      <c r="W97" s="63"/>
      <c r="X97" s="64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176"/>
      <c r="BA97" s="63"/>
      <c r="BB97" s="63"/>
      <c r="BC97" s="64"/>
      <c r="BD97" s="64"/>
      <c r="BE97" s="63"/>
      <c r="BF97" s="63"/>
    </row>
    <row r="98" spans="23:58" x14ac:dyDescent="0.25">
      <c r="W98" s="63"/>
      <c r="X98" s="64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176"/>
      <c r="BA98" s="63"/>
      <c r="BB98" s="63"/>
      <c r="BC98" s="64"/>
      <c r="BD98" s="64"/>
      <c r="BE98" s="63"/>
      <c r="BF98" s="63"/>
    </row>
    <row r="99" spans="23:58" x14ac:dyDescent="0.25">
      <c r="W99" s="63"/>
      <c r="X99" s="64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176"/>
      <c r="BA99" s="63"/>
      <c r="BB99" s="63"/>
      <c r="BC99" s="64"/>
      <c r="BD99" s="64"/>
      <c r="BE99" s="63"/>
      <c r="BF99" s="63"/>
    </row>
    <row r="100" spans="23:58" x14ac:dyDescent="0.25">
      <c r="W100" s="63"/>
      <c r="X100" s="64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176"/>
      <c r="BA100" s="63"/>
      <c r="BB100" s="63"/>
      <c r="BC100" s="64"/>
      <c r="BD100" s="64"/>
      <c r="BE100" s="63"/>
      <c r="BF100" s="63"/>
    </row>
    <row r="101" spans="23:58" x14ac:dyDescent="0.25">
      <c r="BF101" s="63"/>
    </row>
  </sheetData>
  <mergeCells count="1">
    <mergeCell ref="N5:T5"/>
  </mergeCells>
  <pageMargins left="0" right="0" top="0.75" bottom="0.75" header="0.3" footer="0.3"/>
  <pageSetup scale="21" orientation="landscape" r:id="rId1"/>
  <headerFooter>
    <oddHeader>&amp;L&amp;Z&amp;F</oddHeader>
    <oddFooter>&amp;R&amp;A
&amp;D&amp;T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Summary of Emissions</vt:lpstr>
      <vt:lpstr>Total System Average Cost</vt:lpstr>
      <vt:lpstr>Emissions Savings in MDth</vt:lpstr>
      <vt:lpstr>L&amp;R Bal - Reference</vt:lpstr>
      <vt:lpstr>L&amp;R Bal - Electrification</vt:lpstr>
      <vt:lpstr>L&amp;R Bal - A Ceiling Price</vt:lpstr>
      <vt:lpstr>L&amp;R Bal - B Floor Price</vt:lpstr>
      <vt:lpstr>L&amp;R Bal - C Limited Emissions</vt:lpstr>
      <vt:lpstr>L&amp;R Bal - D RNG NA</vt:lpstr>
      <vt:lpstr>L&amp;R Bal - E HHP Policy</vt:lpstr>
      <vt:lpstr>L&amp;R Bal - F No Gas Growth</vt:lpstr>
      <vt:lpstr>L&amp;R Bal - G High Gas</vt:lpstr>
      <vt:lpstr>L&amp;R Bal - Preferred Portfolio</vt:lpstr>
      <vt:lpstr>Builds Summary Grouped by Year</vt:lpstr>
      <vt:lpstr>Demand After DSR</vt:lpstr>
      <vt:lpstr>DSR Bundles</vt:lpstr>
      <vt:lpstr>RNG by Scenario</vt:lpstr>
      <vt:lpstr>ERP Electrification -&gt;</vt:lpstr>
      <vt:lpstr>Electrification Costs</vt:lpstr>
      <vt:lpstr>Elect. Ref Builds+Emissions </vt:lpstr>
      <vt:lpstr>Full Elect. Builds + Emissions</vt:lpstr>
      <vt:lpstr>HPP Builds + Emissions</vt:lpstr>
      <vt:lpstr>'L&amp;R Bal - A Ceiling Price'!Print_Area</vt:lpstr>
      <vt:lpstr>'L&amp;R Bal - B Floor Price'!Print_Area</vt:lpstr>
      <vt:lpstr>'L&amp;R Bal - C Limited Emissions'!Print_Area</vt:lpstr>
      <vt:lpstr>'L&amp;R Bal - D RNG NA'!Print_Area</vt:lpstr>
      <vt:lpstr>'L&amp;R Bal - E HHP Policy'!Print_Area</vt:lpstr>
      <vt:lpstr>'L&amp;R Bal - Electrification'!Print_Area</vt:lpstr>
      <vt:lpstr>'L&amp;R Bal - F No Gas Growth'!Print_Area</vt:lpstr>
      <vt:lpstr>'L&amp;R Bal - G High Gas'!Print_Area</vt:lpstr>
      <vt:lpstr>'L&amp;R Bal - Preferred Portfolio'!Print_Area</vt:lpstr>
      <vt:lpstr>'L&amp;R Bal - Reference'!Print_Area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Gurvinder</dc:creator>
  <cp:lastModifiedBy>Singh, Gurvinder</cp:lastModifiedBy>
  <dcterms:created xsi:type="dcterms:W3CDTF">2020-08-23T21:01:53Z</dcterms:created>
  <dcterms:modified xsi:type="dcterms:W3CDTF">2023-05-15T23:44:15Z</dcterms:modified>
</cp:coreProperties>
</file>